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tabRatio="607" activeTab="3"/>
  </bookViews>
  <sheets>
    <sheet name="表紙" sheetId="1" r:id="rId1"/>
    <sheet name="地区選択" sheetId="2" r:id="rId2"/>
    <sheet name="見積内訳書" sheetId="3" r:id="rId3"/>
    <sheet name="YSロックボルト価格表" sheetId="4" r:id="rId4"/>
    <sheet name="施工単価比較表" sheetId="5" r:id="rId5"/>
    <sheet name="単独板＋枠" sheetId="6" r:id="rId6"/>
    <sheet name="□300" sheetId="7" r:id="rId7"/>
  </sheets>
  <definedNames>
    <definedName name="_xlnm.Print_Area" localSheetId="3">'YSロックボルト価格表'!$A$1:$E$22</definedName>
    <definedName name="_xlnm.Print_Area" localSheetId="2">'見積内訳書'!$A$1:$N$168</definedName>
    <definedName name="平成12年8月11日">#REF!</definedName>
  </definedNames>
  <calcPr fullCalcOnLoad="1"/>
</workbook>
</file>

<file path=xl/sharedStrings.xml><?xml version="1.0" encoding="utf-8"?>
<sst xmlns="http://schemas.openxmlformats.org/spreadsheetml/2006/main" count="443" uniqueCount="267">
  <si>
    <t>内 訳 書</t>
  </si>
  <si>
    <t>金</t>
  </si>
  <si>
    <t>円</t>
  </si>
  <si>
    <t>数　量</t>
  </si>
  <si>
    <t>単　価</t>
  </si>
  <si>
    <t>金　　額</t>
  </si>
  <si>
    <t>土木一般世話役</t>
  </si>
  <si>
    <t>土木一般世話役</t>
  </si>
  <si>
    <t>特殊作業員</t>
  </si>
  <si>
    <t>普通作業員</t>
  </si>
  <si>
    <t>普通作業員</t>
  </si>
  <si>
    <t>法面工</t>
  </si>
  <si>
    <t>一般運転手</t>
  </si>
  <si>
    <t>広島</t>
  </si>
  <si>
    <t>岡山</t>
  </si>
  <si>
    <t>山口</t>
  </si>
  <si>
    <t>島根</t>
  </si>
  <si>
    <t>鳥取</t>
  </si>
  <si>
    <t>枠の高さ200mm　0.9×4</t>
  </si>
  <si>
    <t>ﾄﾗｸﾀｼｮﾍﾞﾙ</t>
  </si>
  <si>
    <t>※地区番号を入力して下さい。</t>
  </si>
  <si>
    <t>地区番号</t>
  </si>
  <si>
    <t>地区</t>
  </si>
  <si>
    <t>品　名　・　品　質</t>
  </si>
  <si>
    <t>価　　格</t>
  </si>
  <si>
    <t>ネジテッコンD32,溶融亜鉛メッキ</t>
  </si>
  <si>
    <t>YSロックボルトの選択</t>
  </si>
  <si>
    <t>※No.を入力して下さい。</t>
  </si>
  <si>
    <t>積算地区の選択</t>
  </si>
  <si>
    <t>＊</t>
  </si>
  <si>
    <t>No.</t>
  </si>
  <si>
    <t>パターン①</t>
  </si>
  <si>
    <t>パターン②</t>
  </si>
  <si>
    <t>パターン③</t>
  </si>
  <si>
    <t>（モルタル）</t>
  </si>
  <si>
    <t>F-200</t>
  </si>
  <si>
    <t>ｍ</t>
  </si>
  <si>
    <t>F-300</t>
  </si>
  <si>
    <t>ｍ</t>
  </si>
  <si>
    <t>□800</t>
  </si>
  <si>
    <t>D19×3,000</t>
  </si>
  <si>
    <t>１㎡あたり</t>
  </si>
  <si>
    <t>No.</t>
  </si>
  <si>
    <t>YSロックボルト逆巻支圧装置価格表</t>
  </si>
  <si>
    <t>（エポニックス#10塗装及びEP-FL/ZN5/ICM2電機アエンメッキ処理品）</t>
  </si>
  <si>
    <t>（エポニックス#10塗装及びEP-FL/ZN5/ICM2電機アエンメッキ処理品）</t>
  </si>
  <si>
    <t>支圧板鉄筋部13mmの場合600円アップとなります。（エポニックス塗装品）</t>
  </si>
  <si>
    <t>支圧板鉄筋部13mmの場合800円アップとなります。（溶融亜鉛めっき品）</t>
  </si>
  <si>
    <t>中国地方管内現地着価格</t>
  </si>
  <si>
    <t>消費税別途</t>
  </si>
  <si>
    <t>上記価格はYSロック１次支圧板－YSロックナット・YS１次プレート・YS2次プレートのセット品です。</t>
  </si>
  <si>
    <t>施工タイプ</t>
  </si>
  <si>
    <t>摘　　　要</t>
  </si>
  <si>
    <t>YSロックボルト工</t>
  </si>
  <si>
    <t>ＹＳロックボルト工＋抑止梁工</t>
  </si>
  <si>
    <t>吹付法枠工＋補強土工</t>
  </si>
  <si>
    <t>工　種</t>
  </si>
  <si>
    <t>規格</t>
  </si>
  <si>
    <t>単位</t>
  </si>
  <si>
    <t>金　額</t>
  </si>
  <si>
    <t>吹付法枠工</t>
  </si>
  <si>
    <t>施工面積　</t>
  </si>
  <si>
    <t>労務単価</t>
  </si>
  <si>
    <t>YS土独立受圧版</t>
  </si>
  <si>
    <t>基</t>
  </si>
  <si>
    <t>補強土工</t>
  </si>
  <si>
    <t>クレーン式ドリル形式</t>
  </si>
  <si>
    <t>ジョイント処理</t>
  </si>
  <si>
    <t>箇所</t>
  </si>
  <si>
    <t>補強土工</t>
  </si>
  <si>
    <t>頭部処理</t>
  </si>
  <si>
    <t>アルミキャップ形式</t>
  </si>
  <si>
    <t>補強土工</t>
  </si>
  <si>
    <t>箇所</t>
  </si>
  <si>
    <t>合計</t>
  </si>
  <si>
    <t>円/㎡</t>
  </si>
  <si>
    <t>施工単価</t>
  </si>
  <si>
    <t>施工数量</t>
  </si>
  <si>
    <t>本</t>
  </si>
  <si>
    <t>　</t>
  </si>
  <si>
    <t>削孔径　　φ65mm</t>
  </si>
  <si>
    <t>頭部処理</t>
  </si>
  <si>
    <t>㎡　当りで算出</t>
  </si>
  <si>
    <t>ＹＳロックボルト逆巻支圧装置設置工と吹付法枠工施工費の比較</t>
  </si>
  <si>
    <t>直接工事費による比較</t>
  </si>
  <si>
    <t>計算例</t>
  </si>
  <si>
    <t>長さ</t>
  </si>
  <si>
    <t>高さ</t>
  </si>
  <si>
    <t>列</t>
  </si>
  <si>
    <t>縦枠</t>
  </si>
  <si>
    <t>ｍ×（</t>
  </si>
  <si>
    <t>1＋）</t>
  </si>
  <si>
    <t>＝</t>
  </si>
  <si>
    <t>枠</t>
  </si>
  <si>
    <t>段</t>
  </si>
  <si>
    <t>横枠</t>
  </si>
  <si>
    <t>）×（</t>
  </si>
  <si>
    <t>ｍ</t>
  </si>
  <si>
    <t>枠の長さ　</t>
  </si>
  <si>
    <t>計</t>
  </si>
  <si>
    <t>＋</t>
  </si>
  <si>
    <t>＝</t>
  </si>
  <si>
    <t>ｍ</t>
  </si>
  <si>
    <t>A＝</t>
  </si>
  <si>
    <t>1000㎡当り</t>
  </si>
  <si>
    <t>鉄筋補強土</t>
  </si>
  <si>
    <t>列×</t>
  </si>
  <si>
    <t>ヶ所</t>
  </si>
  <si>
    <t>YS支圧板</t>
  </si>
  <si>
    <t>基</t>
  </si>
  <si>
    <t>YSロックボルト逆巻支圧装置＋吹付法枠　□200の数量計算書</t>
  </si>
  <si>
    <t>ｍ　×</t>
  </si>
  <si>
    <t>ｍ</t>
  </si>
  <si>
    <t>＝</t>
  </si>
  <si>
    <t>㎡</t>
  </si>
  <si>
    <t>20.3ｍ</t>
  </si>
  <si>
    <t>－0.93</t>
  </si>
  <si>
    <t>×</t>
  </si>
  <si>
    <t>9段</t>
  </si>
  <si>
    <t>）</t>
  </si>
  <si>
    <t>＋</t>
  </si>
  <si>
    <t>×9×2</t>
  </si>
  <si>
    <t>÷（</t>
  </si>
  <si>
    <t>）</t>
  </si>
  <si>
    <t>B＝</t>
  </si>
  <si>
    <t>C＝</t>
  </si>
  <si>
    <t>D＝</t>
  </si>
  <si>
    <t>E＝</t>
  </si>
  <si>
    <t>吹付法枠　□300（2,000×2,000）の数量計算書</t>
  </si>
  <si>
    <t>パターン②</t>
  </si>
  <si>
    <t>パターン③</t>
  </si>
  <si>
    <t>ＹＳロックボルト逆巻支圧装置とＦ２００の組み合わせと</t>
  </si>
  <si>
    <t>吹付け法枠工Ｆ３００施工費の比較</t>
  </si>
  <si>
    <t>株式会社ヨシカワ機械</t>
  </si>
  <si>
    <t>（JIS-H-8641　2種HDZ35及びHDZ55）</t>
  </si>
  <si>
    <t>6号代価表</t>
  </si>
  <si>
    <t>混和剤</t>
  </si>
  <si>
    <t>供用日</t>
  </si>
  <si>
    <t>日</t>
  </si>
  <si>
    <t>10基当り</t>
  </si>
  <si>
    <t>10ｍ当り</t>
  </si>
  <si>
    <t>1号代価表</t>
  </si>
  <si>
    <t>2号代価表</t>
  </si>
  <si>
    <t>3号代価表</t>
  </si>
  <si>
    <t>4号代価表</t>
  </si>
  <si>
    <t>No.5</t>
  </si>
  <si>
    <t>5号代価表</t>
  </si>
  <si>
    <t>7号代価表</t>
  </si>
  <si>
    <t>P　－　7</t>
  </si>
  <si>
    <t>本　工　事　費</t>
  </si>
  <si>
    <t>No.</t>
  </si>
  <si>
    <t>１基当り</t>
  </si>
  <si>
    <t>名　　　　　称</t>
  </si>
  <si>
    <t>仕　　　　　様</t>
  </si>
  <si>
    <t>単 位</t>
  </si>
  <si>
    <t>摘　　　要</t>
  </si>
  <si>
    <t>下地モルタル吹付工</t>
  </si>
  <si>
    <r>
      <t>ｍ</t>
    </r>
    <r>
      <rPr>
        <vertAlign val="superscript"/>
        <sz val="11"/>
        <rFont val="ＭＳ Ｐゴシック"/>
        <family val="3"/>
      </rPr>
      <t>3</t>
    </r>
  </si>
  <si>
    <t>下地モルタル処理工</t>
  </si>
  <si>
    <t>単独支圧板据付工</t>
  </si>
  <si>
    <t>800タイプ　通常逆巻工法</t>
  </si>
  <si>
    <t>金網型枠設置工</t>
  </si>
  <si>
    <t>ｍ</t>
  </si>
  <si>
    <t>モルタル吹付工</t>
  </si>
  <si>
    <t>C=400kg/m3
0.8×0.8×0.2</t>
  </si>
  <si>
    <r>
      <t>ｍ</t>
    </r>
    <r>
      <rPr>
        <vertAlign val="superscript"/>
        <sz val="11"/>
        <rFont val="ＭＳ Ｐゴシック"/>
        <family val="3"/>
      </rPr>
      <t>3</t>
    </r>
  </si>
  <si>
    <t>ジョイント処理工</t>
  </si>
  <si>
    <t>抑止梁と受圧板のジョイント処理</t>
  </si>
  <si>
    <t>計</t>
  </si>
  <si>
    <t>P　－　1</t>
  </si>
  <si>
    <t>代 価 表</t>
  </si>
  <si>
    <t>No.1</t>
  </si>
  <si>
    <r>
      <t>10ｍ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当り</t>
    </r>
  </si>
  <si>
    <r>
      <t>6.3ｍ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</si>
  <si>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名　　　　　称</t>
  </si>
  <si>
    <t>仕　　　　　様</t>
  </si>
  <si>
    <t>単 位</t>
  </si>
  <si>
    <t>摘　　　要</t>
  </si>
  <si>
    <t>人</t>
  </si>
  <si>
    <t>法面工</t>
  </si>
  <si>
    <t>特殊作業員</t>
  </si>
  <si>
    <t>ポルトランドセメント　普通</t>
  </si>
  <si>
    <t>袋物</t>
  </si>
  <si>
    <t>ｔ</t>
  </si>
  <si>
    <t>洗い砂</t>
  </si>
  <si>
    <t>粒径　5㎜以下　荒目</t>
  </si>
  <si>
    <r>
      <t>ｍ</t>
    </r>
    <r>
      <rPr>
        <vertAlign val="superscript"/>
        <sz val="11"/>
        <rFont val="ＭＳ Ｐゴシック"/>
        <family val="3"/>
      </rPr>
      <t>3</t>
    </r>
  </si>
  <si>
    <t>kg</t>
  </si>
  <si>
    <t>ﾓﾙﾀﾙｺﾝｸﾘｰﾄ吹付機</t>
  </si>
  <si>
    <t>湿式0.8~1.2m3/h</t>
  </si>
  <si>
    <t>日</t>
  </si>
  <si>
    <t>ﾄﾗｸﾀｼｮﾍﾞﾙ</t>
  </si>
  <si>
    <t>排出ｶﾞｽ対策型ﾎｲｰﾙ式0.34m3</t>
  </si>
  <si>
    <t>諸雑費</t>
  </si>
  <si>
    <t>％</t>
  </si>
  <si>
    <r>
      <t>１ｍ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当り</t>
    </r>
  </si>
  <si>
    <t>P　－　2</t>
  </si>
  <si>
    <t>No.2</t>
  </si>
  <si>
    <t>33基/日</t>
  </si>
  <si>
    <t>名　　　　　称</t>
  </si>
  <si>
    <t>仕　　　　　様</t>
  </si>
  <si>
    <t>単 位</t>
  </si>
  <si>
    <t>摘　　　要</t>
  </si>
  <si>
    <t>P　－　3</t>
  </si>
  <si>
    <t>単独支圧板据付工</t>
  </si>
  <si>
    <t>No.3</t>
  </si>
  <si>
    <t>800タイプ　　30基/日</t>
  </si>
  <si>
    <t>名　　　　　称</t>
  </si>
  <si>
    <t>仕　　　　　様</t>
  </si>
  <si>
    <t>単 位</t>
  </si>
  <si>
    <t>摘　　　要</t>
  </si>
  <si>
    <t>支圧板材料費</t>
  </si>
  <si>
    <t>□800　　</t>
  </si>
  <si>
    <t>P　－　4</t>
  </si>
  <si>
    <t>金網型枠設置工</t>
  </si>
  <si>
    <t>No.4</t>
  </si>
  <si>
    <t>77ｍ/日</t>
  </si>
  <si>
    <t>金網型枠材</t>
  </si>
  <si>
    <t>200　めっき品</t>
  </si>
  <si>
    <t>１ｍ当り</t>
  </si>
  <si>
    <t>P　－　5</t>
  </si>
  <si>
    <t>20基/日</t>
  </si>
  <si>
    <t>法面工</t>
  </si>
  <si>
    <t>普通作業員</t>
  </si>
  <si>
    <t>１箇所当り</t>
  </si>
  <si>
    <t>P　－　6</t>
  </si>
  <si>
    <t>ﾓﾙﾀﾙｺﾝｸﾘｰﾄ吹付機</t>
  </si>
  <si>
    <t>No.6</t>
  </si>
  <si>
    <t>１日当り</t>
  </si>
  <si>
    <t>軽油</t>
  </si>
  <si>
    <t>ドラム</t>
  </si>
  <si>
    <t>Ｌ</t>
  </si>
  <si>
    <t>ﾓﾙﾀﾙｺﾝｸﾘｰﾄ吹付機(法面用)</t>
  </si>
  <si>
    <t>湿式･能0.8~1.2m3/h
空10~17m3/min</t>
  </si>
  <si>
    <t>計</t>
  </si>
  <si>
    <t>No.7</t>
  </si>
  <si>
    <t>一般運転手</t>
  </si>
  <si>
    <t>軽油</t>
  </si>
  <si>
    <t>ドラム</t>
  </si>
  <si>
    <t>Ｌ</t>
  </si>
  <si>
    <t>ﾄﾗｸﾀｼｮﾍﾞﾙ(排出ｶﾞｽ対策型)</t>
  </si>
  <si>
    <t>ﾎｲｰﾙ式0.34ｍ3</t>
  </si>
  <si>
    <t>計</t>
  </si>
  <si>
    <t>P　－　8</t>
  </si>
  <si>
    <t>別紙単価表No.1</t>
  </si>
  <si>
    <t>ネジテッコンD32,エポキシ樹脂塗装品</t>
  </si>
  <si>
    <r>
      <t>自穿孔29型ロープネジ・</t>
    </r>
    <r>
      <rPr>
        <b/>
        <sz val="10.5"/>
        <rFont val="ＭＳ Ｐゴシック"/>
        <family val="3"/>
      </rPr>
      <t>ネジテッコン　Ｄ１９・Ｄ２２・D２５　エポキシ樹脂塗装</t>
    </r>
  </si>
  <si>
    <r>
      <t>自穿孔29型ロープネジ・</t>
    </r>
    <r>
      <rPr>
        <b/>
        <sz val="10.5"/>
        <rFont val="ＭＳ Ｐゴシック"/>
        <family val="3"/>
      </rPr>
      <t>ネジテッコン　Ｄ１９・Ｄ２２・D２５　溶融亜鉛メッキ</t>
    </r>
  </si>
  <si>
    <r>
      <t>自穿孔32型ロープネジ,</t>
    </r>
    <r>
      <rPr>
        <b/>
        <sz val="10.5"/>
        <rFont val="ＭＳ Ｐゴシック"/>
        <family val="3"/>
      </rPr>
      <t>ネジテッコンD29,溶融亜鉛メッキ</t>
    </r>
  </si>
  <si>
    <r>
      <t>自穿孔32型ロープネジ,</t>
    </r>
    <r>
      <rPr>
        <b/>
        <sz val="10.5"/>
        <rFont val="ＭＳ Ｐゴシック"/>
        <family val="3"/>
      </rPr>
      <t>ネジテッコンD29,塗装品</t>
    </r>
  </si>
  <si>
    <t xml:space="preserve"> </t>
  </si>
  <si>
    <r>
      <t>自穿孔29型ロープネジ・</t>
    </r>
    <r>
      <rPr>
        <b/>
        <sz val="10"/>
        <rFont val="ＭＳ Ｐゴシック"/>
        <family val="3"/>
      </rPr>
      <t>ネジテッコン　Ｄ１９・Ｄ２２・D２５　エポキシ樹脂塗装（球面プレート及びナット使用品）</t>
    </r>
  </si>
  <si>
    <r>
      <rPr>
        <b/>
        <sz val="10.5"/>
        <rFont val="ＭＳ ゴシック"/>
        <family val="3"/>
      </rPr>
      <t>ネジテッコンD32</t>
    </r>
    <r>
      <rPr>
        <sz val="10.5"/>
        <rFont val="ＭＳ ゴシック"/>
        <family val="3"/>
      </rPr>
      <t>,塗装品</t>
    </r>
  </si>
  <si>
    <r>
      <rPr>
        <b/>
        <sz val="10.5"/>
        <rFont val="ＭＳ ゴシック"/>
        <family val="3"/>
      </rPr>
      <t>ネジテッコンD32</t>
    </r>
    <r>
      <rPr>
        <sz val="10.5"/>
        <rFont val="ＭＳ ゴシック"/>
        <family val="3"/>
      </rPr>
      <t>,溶融亜鉛メッキ</t>
    </r>
  </si>
  <si>
    <r>
      <t>自穿孔29型,</t>
    </r>
    <r>
      <rPr>
        <b/>
        <sz val="10.5"/>
        <rFont val="ＭＳ ゴシック"/>
        <family val="3"/>
      </rPr>
      <t>ネジテッコンD19～D25</t>
    </r>
    <r>
      <rPr>
        <sz val="10.5"/>
        <rFont val="ＭＳ ゴシック"/>
        <family val="3"/>
      </rPr>
      <t>,溶融亜鉛メッキ</t>
    </r>
  </si>
  <si>
    <r>
      <t>自穿孔29型,</t>
    </r>
    <r>
      <rPr>
        <b/>
        <sz val="10.5"/>
        <rFont val="ＭＳ ゴシック"/>
        <family val="3"/>
      </rPr>
      <t>ネジテッコンD19～D25,</t>
    </r>
    <r>
      <rPr>
        <sz val="10.5"/>
        <rFont val="ＭＳ ゴシック"/>
        <family val="3"/>
      </rPr>
      <t>塗装品</t>
    </r>
  </si>
  <si>
    <r>
      <t>自穿孔32型,</t>
    </r>
    <r>
      <rPr>
        <b/>
        <sz val="10.5"/>
        <rFont val="ＭＳ ゴシック"/>
        <family val="3"/>
      </rPr>
      <t>ネジテッコンD29</t>
    </r>
    <r>
      <rPr>
        <sz val="10.5"/>
        <rFont val="ＭＳ ゴシック"/>
        <family val="3"/>
      </rPr>
      <t>,塗装品</t>
    </r>
  </si>
  <si>
    <r>
      <t>自穿孔32型,</t>
    </r>
    <r>
      <rPr>
        <b/>
        <sz val="10.5"/>
        <rFont val="ＭＳ ゴシック"/>
        <family val="3"/>
      </rPr>
      <t>ネジテッコンD29</t>
    </r>
    <r>
      <rPr>
        <sz val="10.5"/>
        <rFont val="ＭＳ ゴシック"/>
        <family val="3"/>
      </rPr>
      <t>,溶融亜鉛メッキ</t>
    </r>
  </si>
  <si>
    <t>マスターポゾリスＮＯ．７０</t>
  </si>
  <si>
    <t>新　価　格　　　　（2018.06.01改定）</t>
  </si>
  <si>
    <t>旧　価　格　　　　（2017.10.01改定）</t>
  </si>
  <si>
    <t>YSロックボルト逆巻支圧装置価格表（2018/06/01工事発注分より値上げ）</t>
  </si>
  <si>
    <t>建設物価p802</t>
  </si>
  <si>
    <t>2021年春労務単価</t>
  </si>
  <si>
    <t>2021年度　島根県</t>
  </si>
  <si>
    <t>吹付法枠工施工費　2021年春コスト情報</t>
  </si>
  <si>
    <t>注意・法面角度調整必要時は市販の球面プレート・球面ナットは市販の部材を使用すること。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</si>
</sst>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\!\-&quot;¥&quot;#,##0"/>
    <numFmt numFmtId="201" formatCode="&quot;¥&quot;#,##0;[Red]&quot;¥&quot;\!\-&quot;¥&quot;#,##0"/>
    <numFmt numFmtId="202" formatCode="&quot;¥&quot;#,##0.00;&quot;¥&quot;\!\-&quot;¥&quot;#,##0.00"/>
    <numFmt numFmtId="203" formatCode="&quot;¥&quot;#,##0.00;[Red]&quot;¥&quot;\!\-&quot;¥&quot;#,##0.00"/>
    <numFmt numFmtId="204" formatCode="_-&quot;¥&quot;* #,##0_-;&quot;¥&quot;\!\-&quot;¥&quot;* #,##0_-;_-&quot;¥&quot;* &quot;-&quot;_-;_-@_-"/>
    <numFmt numFmtId="205" formatCode="_-* #,##0_-;&quot;¥&quot;\!\-* #,##0_-;_-* &quot;-&quot;_-;_-@_-"/>
    <numFmt numFmtId="206" formatCode="_-&quot;¥&quot;* #,##0.00_-;&quot;¥&quot;\!\-&quot;¥&quot;* #,##0.00_-;_-&quot;¥&quot;* &quot;-&quot;??_-;_-@_-"/>
    <numFmt numFmtId="207" formatCode="_-* #,##0.00_-;&quot;¥&quot;\!\-* #,##0.00_-;_-* &quot;-&quot;??_-;_-@_-"/>
    <numFmt numFmtId="208" formatCode="0.0"/>
    <numFmt numFmtId="209" formatCode="#,##0.0;[Red]&quot;¥&quot;\!\-#,##0.0"/>
    <numFmt numFmtId="210" formatCode="#,##0.00;[Red]&quot;¥&quot;\!\-#,##0.00"/>
    <numFmt numFmtId="211" formatCode="0.0_);[Red]&quot;¥&quot;\!\(0.0&quot;¥&quot;\!\)"/>
    <numFmt numFmtId="212" formatCode="0.0%"/>
    <numFmt numFmtId="213" formatCode="0_ "/>
    <numFmt numFmtId="214" formatCode="0.0_ "/>
    <numFmt numFmtId="215" formatCode="#,##0.0;[Red]\-#,##0.0"/>
    <numFmt numFmtId="216" formatCode="#,##0_);[Red]\(#,##0\)"/>
    <numFmt numFmtId="217" formatCode="#,##0;[Red]&quot;¥&quot;\!\-#,##0"/>
    <numFmt numFmtId="218" formatCode="#,##0.000;[Red]&quot;¥&quot;\!\-#,##0.000"/>
    <numFmt numFmtId="219" formatCode="&quot;地区&quot;"/>
    <numFmt numFmtId="220" formatCode="\&amp;&quot;地区&quot;"/>
    <numFmt numFmtId="221" formatCode="#,##0\&amp;&quot;地&quot;&quot;区&quot;"/>
    <numFmt numFmtId="222" formatCode="#,##0&quot;地&quot;&quot;区&quot;"/>
    <numFmt numFmtId="223" formatCode="0.000"/>
    <numFmt numFmtId="224" formatCode="#,##0.000;[Red]\-#,##0.000"/>
    <numFmt numFmtId="225" formatCode="#,##0.0000;[Red]&quot;¥&quot;\!\-#,##0.0000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  <numFmt numFmtId="229" formatCode="[$]ggge&quot;年&quot;m&quot;月&quot;d&quot;日&quot;;@"/>
    <numFmt numFmtId="230" formatCode="[$]gge&quot;年&quot;m&quot;月&quot;d&quot;日&quot;;@"/>
  </numFmts>
  <fonts count="67">
    <font>
      <sz val="11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0.5"/>
      <name val="ＪＳ明朝"/>
      <family val="1"/>
    </font>
    <font>
      <sz val="11"/>
      <name val="ＪＳ明朝"/>
      <family val="1"/>
    </font>
    <font>
      <sz val="6"/>
      <name val="ＪＳ明朝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b/>
      <sz val="10.5"/>
      <name val="ＭＳ 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64" fillId="31" borderId="4" applyNumberFormat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6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13" xfId="61" applyFont="1" applyBorder="1" applyProtection="1">
      <alignment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38" fontId="0" fillId="0" borderId="18" xfId="48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distributed" vertical="center"/>
      <protection locked="0"/>
    </xf>
    <xf numFmtId="38" fontId="0" fillId="0" borderId="20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9" fillId="34" borderId="22" xfId="0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38" fontId="10" fillId="0" borderId="18" xfId="48" applyFont="1" applyBorder="1" applyAlignment="1" applyProtection="1">
      <alignment/>
      <protection locked="0"/>
    </xf>
    <xf numFmtId="0" fontId="10" fillId="0" borderId="27" xfId="61" applyFont="1" applyBorder="1" applyProtection="1">
      <alignment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38" fontId="10" fillId="0" borderId="21" xfId="48" applyFont="1" applyBorder="1" applyAlignment="1" applyProtection="1">
      <alignment/>
      <protection locked="0"/>
    </xf>
    <xf numFmtId="0" fontId="10" fillId="0" borderId="30" xfId="61" applyFont="1" applyBorder="1" applyProtection="1">
      <alignment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38" fontId="10" fillId="0" borderId="23" xfId="48" applyFont="1" applyBorder="1" applyAlignment="1" applyProtection="1">
      <alignment/>
      <protection locked="0"/>
    </xf>
    <xf numFmtId="0" fontId="10" fillId="0" borderId="33" xfId="61" applyFont="1" applyBorder="1" applyProtection="1">
      <alignment/>
      <protection locked="0"/>
    </xf>
    <xf numFmtId="0" fontId="10" fillId="0" borderId="34" xfId="6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10" fillId="0" borderId="26" xfId="61" applyFont="1" applyBorder="1" applyAlignment="1" applyProtection="1">
      <alignment horizontal="center"/>
      <protection locked="0"/>
    </xf>
    <xf numFmtId="0" fontId="15" fillId="0" borderId="0" xfId="61" applyFont="1">
      <alignment/>
      <protection/>
    </xf>
    <xf numFmtId="0" fontId="15" fillId="0" borderId="0" xfId="61" applyFont="1" applyAlignment="1">
      <alignment horizontal="center"/>
      <protection/>
    </xf>
    <xf numFmtId="0" fontId="16" fillId="0" borderId="0" xfId="60" applyFont="1">
      <alignment/>
      <protection/>
    </xf>
    <xf numFmtId="0" fontId="16" fillId="0" borderId="0" xfId="60" applyFont="1" applyBorder="1">
      <alignment/>
      <protection/>
    </xf>
    <xf numFmtId="0" fontId="17" fillId="34" borderId="24" xfId="61" applyFont="1" applyFill="1" applyBorder="1" applyAlignment="1" applyProtection="1">
      <alignment horizontal="center"/>
      <protection locked="0"/>
    </xf>
    <xf numFmtId="0" fontId="17" fillId="34" borderId="16" xfId="61" applyFont="1" applyFill="1" applyBorder="1" applyAlignment="1" applyProtection="1">
      <alignment horizontal="center"/>
      <protection locked="0"/>
    </xf>
    <xf numFmtId="0" fontId="17" fillId="34" borderId="17" xfId="61" applyFont="1" applyFill="1" applyBorder="1" applyAlignment="1" applyProtection="1">
      <alignment horizontal="center"/>
      <protection locked="0"/>
    </xf>
    <xf numFmtId="0" fontId="17" fillId="34" borderId="19" xfId="6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18" fillId="0" borderId="31" xfId="0" applyFont="1" applyBorder="1" applyAlignment="1" applyProtection="1">
      <alignment horizontal="center"/>
      <protection locked="0"/>
    </xf>
    <xf numFmtId="209" fontId="13" fillId="0" borderId="31" xfId="0" applyNumberFormat="1" applyFont="1" applyBorder="1" applyAlignment="1" applyProtection="1">
      <alignment/>
      <protection locked="0"/>
    </xf>
    <xf numFmtId="38" fontId="18" fillId="0" borderId="31" xfId="48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209" fontId="13" fillId="0" borderId="0" xfId="0" applyNumberFormat="1" applyFont="1" applyAlignment="1" applyProtection="1">
      <alignment/>
      <protection locked="0"/>
    </xf>
    <xf numFmtId="38" fontId="13" fillId="0" borderId="0" xfId="48" applyFont="1" applyAlignment="1" applyProtection="1">
      <alignment/>
      <protection locked="0"/>
    </xf>
    <xf numFmtId="0" fontId="13" fillId="0" borderId="36" xfId="0" applyFont="1" applyBorder="1" applyAlignment="1" applyProtection="1">
      <alignment/>
      <protection locked="0"/>
    </xf>
    <xf numFmtId="38" fontId="13" fillId="0" borderId="36" xfId="48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38" fontId="13" fillId="0" borderId="0" xfId="48" applyFont="1" applyBorder="1" applyAlignment="1" applyProtection="1">
      <alignment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209" fontId="13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 horizontal="center"/>
      <protection locked="0"/>
    </xf>
    <xf numFmtId="38" fontId="13" fillId="0" borderId="42" xfId="48" applyFont="1" applyFill="1" applyBorder="1" applyAlignment="1" applyProtection="1">
      <alignment/>
      <protection/>
    </xf>
    <xf numFmtId="38" fontId="13" fillId="0" borderId="42" xfId="48" applyFont="1" applyBorder="1" applyAlignment="1" applyProtection="1">
      <alignment/>
      <protection locked="0"/>
    </xf>
    <xf numFmtId="38" fontId="13" fillId="0" borderId="40" xfId="48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209" fontId="13" fillId="0" borderId="42" xfId="0" applyNumberFormat="1" applyFont="1" applyBorder="1" applyAlignment="1" applyProtection="1">
      <alignment/>
      <protection locked="0"/>
    </xf>
    <xf numFmtId="38" fontId="13" fillId="0" borderId="42" xfId="48" applyFont="1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 locked="0"/>
    </xf>
    <xf numFmtId="0" fontId="13" fillId="0" borderId="45" xfId="0" applyFont="1" applyBorder="1" applyAlignment="1" applyProtection="1">
      <alignment/>
      <protection locked="0"/>
    </xf>
    <xf numFmtId="0" fontId="13" fillId="0" borderId="46" xfId="0" applyFont="1" applyBorder="1" applyAlignment="1" applyProtection="1">
      <alignment horizontal="center"/>
      <protection locked="0"/>
    </xf>
    <xf numFmtId="209" fontId="13" fillId="0" borderId="46" xfId="0" applyNumberFormat="1" applyFont="1" applyBorder="1" applyAlignment="1" applyProtection="1">
      <alignment/>
      <protection locked="0"/>
    </xf>
    <xf numFmtId="38" fontId="13" fillId="0" borderId="46" xfId="48" applyFont="1" applyBorder="1" applyAlignment="1" applyProtection="1">
      <alignment/>
      <protection locked="0"/>
    </xf>
    <xf numFmtId="38" fontId="13" fillId="0" borderId="46" xfId="0" applyNumberFormat="1" applyFont="1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218" fontId="13" fillId="0" borderId="42" xfId="48" applyNumberFormat="1" applyFont="1" applyBorder="1" applyAlignment="1" applyProtection="1">
      <alignment/>
      <protection locked="0"/>
    </xf>
    <xf numFmtId="218" fontId="13" fillId="0" borderId="42" xfId="0" applyNumberFormat="1" applyFont="1" applyBorder="1" applyAlignment="1" applyProtection="1">
      <alignment/>
      <protection locked="0"/>
    </xf>
    <xf numFmtId="38" fontId="13" fillId="0" borderId="42" xfId="48" applyFont="1" applyFill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/>
    </xf>
    <xf numFmtId="0" fontId="23" fillId="0" borderId="48" xfId="61" applyFont="1" applyBorder="1" applyAlignment="1">
      <alignment horizontal="center"/>
      <protection/>
    </xf>
    <xf numFmtId="0" fontId="23" fillId="0" borderId="49" xfId="61" applyFont="1" applyBorder="1">
      <alignment/>
      <protection/>
    </xf>
    <xf numFmtId="0" fontId="23" fillId="0" borderId="50" xfId="61" applyFont="1" applyBorder="1" applyAlignment="1">
      <alignment horizontal="center"/>
      <protection/>
    </xf>
    <xf numFmtId="0" fontId="23" fillId="0" borderId="51" xfId="61" applyFont="1" applyBorder="1" applyAlignment="1">
      <alignment horizontal="center"/>
      <protection/>
    </xf>
    <xf numFmtId="0" fontId="23" fillId="0" borderId="52" xfId="61" applyFont="1" applyBorder="1">
      <alignment/>
      <protection/>
    </xf>
    <xf numFmtId="0" fontId="23" fillId="0" borderId="53" xfId="61" applyFont="1" applyBorder="1">
      <alignment/>
      <protection/>
    </xf>
    <xf numFmtId="0" fontId="23" fillId="0" borderId="54" xfId="61" applyFont="1" applyBorder="1" applyAlignment="1">
      <alignment horizontal="center"/>
      <protection/>
    </xf>
    <xf numFmtId="0" fontId="23" fillId="0" borderId="40" xfId="61" applyFont="1" applyBorder="1">
      <alignment/>
      <protection/>
    </xf>
    <xf numFmtId="0" fontId="23" fillId="0" borderId="55" xfId="61" applyFont="1" applyBorder="1" applyAlignment="1">
      <alignment horizontal="left" indent="1"/>
      <protection/>
    </xf>
    <xf numFmtId="0" fontId="23" fillId="0" borderId="55" xfId="61" applyFont="1" applyBorder="1">
      <alignment/>
      <protection/>
    </xf>
    <xf numFmtId="0" fontId="23" fillId="0" borderId="56" xfId="61" applyFont="1" applyBorder="1" applyAlignment="1">
      <alignment horizontal="center"/>
      <protection/>
    </xf>
    <xf numFmtId="0" fontId="23" fillId="0" borderId="44" xfId="61" applyFont="1" applyBorder="1">
      <alignment/>
      <protection/>
    </xf>
    <xf numFmtId="0" fontId="23" fillId="0" borderId="57" xfId="61" applyFont="1" applyBorder="1">
      <alignment/>
      <protection/>
    </xf>
    <xf numFmtId="0" fontId="13" fillId="0" borderId="58" xfId="60" applyFont="1" applyBorder="1" applyAlignment="1">
      <alignment horizontal="center"/>
      <protection/>
    </xf>
    <xf numFmtId="0" fontId="13" fillId="0" borderId="59" xfId="60" applyFont="1" applyBorder="1" applyAlignment="1">
      <alignment horizontal="center"/>
      <protection/>
    </xf>
    <xf numFmtId="0" fontId="13" fillId="0" borderId="60" xfId="60" applyFont="1" applyBorder="1" applyAlignment="1">
      <alignment horizontal="center"/>
      <protection/>
    </xf>
    <xf numFmtId="0" fontId="13" fillId="0" borderId="61" xfId="60" applyFont="1" applyBorder="1" applyAlignment="1">
      <alignment horizontal="center"/>
      <protection/>
    </xf>
    <xf numFmtId="0" fontId="13" fillId="0" borderId="36" xfId="60" applyFont="1" applyBorder="1">
      <alignment/>
      <protection/>
    </xf>
    <xf numFmtId="0" fontId="13" fillId="0" borderId="62" xfId="60" applyFont="1" applyBorder="1">
      <alignment/>
      <protection/>
    </xf>
    <xf numFmtId="0" fontId="13" fillId="0" borderId="51" xfId="60" applyFont="1" applyBorder="1">
      <alignment/>
      <protection/>
    </xf>
    <xf numFmtId="0" fontId="13" fillId="0" borderId="63" xfId="60" applyFont="1" applyBorder="1">
      <alignment/>
      <protection/>
    </xf>
    <xf numFmtId="0" fontId="13" fillId="0" borderId="64" xfId="60" applyFont="1" applyBorder="1">
      <alignment/>
      <protection/>
    </xf>
    <xf numFmtId="0" fontId="13" fillId="0" borderId="53" xfId="60" applyFont="1" applyBorder="1">
      <alignment/>
      <protection/>
    </xf>
    <xf numFmtId="0" fontId="13" fillId="0" borderId="52" xfId="60" applyFont="1" applyBorder="1">
      <alignment/>
      <protection/>
    </xf>
    <xf numFmtId="0" fontId="13" fillId="0" borderId="41" xfId="60" applyFont="1" applyBorder="1">
      <alignment/>
      <protection/>
    </xf>
    <xf numFmtId="0" fontId="13" fillId="0" borderId="41" xfId="60" applyFont="1" applyBorder="1" applyAlignment="1">
      <alignment horizontal="left"/>
      <protection/>
    </xf>
    <xf numFmtId="0" fontId="13" fillId="0" borderId="43" xfId="60" applyFont="1" applyBorder="1">
      <alignment/>
      <protection/>
    </xf>
    <xf numFmtId="0" fontId="13" fillId="0" borderId="54" xfId="60" applyFont="1" applyBorder="1">
      <alignment/>
      <protection/>
    </xf>
    <xf numFmtId="0" fontId="13" fillId="0" borderId="42" xfId="60" applyFont="1" applyBorder="1" applyAlignment="1">
      <alignment horizontal="center"/>
      <protection/>
    </xf>
    <xf numFmtId="0" fontId="13" fillId="0" borderId="42" xfId="60" applyFont="1" applyBorder="1">
      <alignment/>
      <protection/>
    </xf>
    <xf numFmtId="0" fontId="13" fillId="0" borderId="65" xfId="60" applyFont="1" applyBorder="1" applyAlignment="1">
      <alignment horizontal="center"/>
      <protection/>
    </xf>
    <xf numFmtId="0" fontId="13" fillId="0" borderId="55" xfId="60" applyFont="1" applyBorder="1">
      <alignment/>
      <protection/>
    </xf>
    <xf numFmtId="38" fontId="13" fillId="0" borderId="40" xfId="48" applyFont="1" applyBorder="1" applyAlignment="1">
      <alignment/>
    </xf>
    <xf numFmtId="0" fontId="13" fillId="0" borderId="40" xfId="60" applyFont="1" applyBorder="1">
      <alignment/>
      <protection/>
    </xf>
    <xf numFmtId="0" fontId="13" fillId="0" borderId="54" xfId="60" applyFont="1" applyBorder="1" applyAlignment="1">
      <alignment horizontal="right"/>
      <protection/>
    </xf>
    <xf numFmtId="38" fontId="13" fillId="0" borderId="42" xfId="48" applyFont="1" applyBorder="1" applyAlignment="1">
      <alignment/>
    </xf>
    <xf numFmtId="208" fontId="13" fillId="0" borderId="54" xfId="60" applyNumberFormat="1" applyFont="1" applyBorder="1">
      <alignment/>
      <protection/>
    </xf>
    <xf numFmtId="0" fontId="22" fillId="0" borderId="41" xfId="60" applyFont="1" applyBorder="1">
      <alignment/>
      <protection/>
    </xf>
    <xf numFmtId="0" fontId="22" fillId="0" borderId="43" xfId="60" applyFont="1" applyBorder="1">
      <alignment/>
      <protection/>
    </xf>
    <xf numFmtId="0" fontId="24" fillId="0" borderId="54" xfId="60" applyFont="1" applyBorder="1">
      <alignment/>
      <protection/>
    </xf>
    <xf numFmtId="0" fontId="24" fillId="0" borderId="42" xfId="60" applyFont="1" applyBorder="1" applyAlignment="1">
      <alignment horizontal="center"/>
      <protection/>
    </xf>
    <xf numFmtId="0" fontId="22" fillId="0" borderId="42" xfId="60" applyFont="1" applyBorder="1" applyAlignment="1">
      <alignment horizontal="center"/>
      <protection/>
    </xf>
    <xf numFmtId="0" fontId="22" fillId="0" borderId="65" xfId="60" applyFont="1" applyBorder="1" applyAlignment="1">
      <alignment horizontal="center"/>
      <protection/>
    </xf>
    <xf numFmtId="0" fontId="22" fillId="0" borderId="54" xfId="60" applyFont="1" applyBorder="1" applyAlignment="1">
      <alignment/>
      <protection/>
    </xf>
    <xf numFmtId="208" fontId="13" fillId="0" borderId="40" xfId="60" applyNumberFormat="1" applyFont="1" applyBorder="1">
      <alignment/>
      <protection/>
    </xf>
    <xf numFmtId="215" fontId="13" fillId="0" borderId="40" xfId="48" applyNumberFormat="1" applyFont="1" applyBorder="1" applyAlignment="1">
      <alignment/>
    </xf>
    <xf numFmtId="0" fontId="13" fillId="0" borderId="56" xfId="60" applyFont="1" applyBorder="1">
      <alignment/>
      <protection/>
    </xf>
    <xf numFmtId="0" fontId="13" fillId="0" borderId="46" xfId="60" applyFont="1" applyBorder="1">
      <alignment/>
      <protection/>
    </xf>
    <xf numFmtId="0" fontId="13" fillId="0" borderId="66" xfId="60" applyFont="1" applyBorder="1">
      <alignment/>
      <protection/>
    </xf>
    <xf numFmtId="0" fontId="13" fillId="0" borderId="57" xfId="60" applyFont="1" applyBorder="1">
      <alignment/>
      <protection/>
    </xf>
    <xf numFmtId="0" fontId="13" fillId="0" borderId="44" xfId="60" applyFont="1" applyBorder="1">
      <alignment/>
      <protection/>
    </xf>
    <xf numFmtId="0" fontId="13" fillId="0" borderId="47" xfId="60" applyFont="1" applyBorder="1">
      <alignment/>
      <protection/>
    </xf>
    <xf numFmtId="0" fontId="13" fillId="0" borderId="45" xfId="60" applyFont="1" applyBorder="1">
      <alignment/>
      <protection/>
    </xf>
    <xf numFmtId="208" fontId="13" fillId="0" borderId="55" xfId="60" applyNumberFormat="1" applyFont="1" applyBorder="1">
      <alignment/>
      <protection/>
    </xf>
    <xf numFmtId="210" fontId="13" fillId="0" borderId="42" xfId="48" applyNumberFormat="1" applyFont="1" applyBorder="1" applyAlignment="1" applyProtection="1">
      <alignment/>
      <protection locked="0"/>
    </xf>
    <xf numFmtId="210" fontId="13" fillId="0" borderId="42" xfId="0" applyNumberFormat="1" applyFont="1" applyBorder="1" applyAlignment="1" applyProtection="1">
      <alignment/>
      <protection locked="0"/>
    </xf>
    <xf numFmtId="47" fontId="22" fillId="0" borderId="41" xfId="60" applyNumberFormat="1" applyFont="1" applyBorder="1" quotePrefix="1">
      <alignment/>
      <protection/>
    </xf>
    <xf numFmtId="3" fontId="22" fillId="0" borderId="41" xfId="60" applyNumberFormat="1" applyFont="1" applyBorder="1">
      <alignment/>
      <protection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 quotePrefix="1">
      <alignment vertical="center" shrinkToFit="1"/>
    </xf>
    <xf numFmtId="208" fontId="25" fillId="0" borderId="0" xfId="0" applyNumberFormat="1" applyFont="1" applyAlignment="1">
      <alignment vertical="center" shrinkToFit="1"/>
    </xf>
    <xf numFmtId="224" fontId="25" fillId="0" borderId="0" xfId="0" applyNumberFormat="1" applyFont="1" applyAlignment="1">
      <alignment vertical="center" shrinkToFit="1"/>
    </xf>
    <xf numFmtId="2" fontId="25" fillId="0" borderId="0" xfId="0" applyNumberFormat="1" applyFont="1" applyAlignment="1">
      <alignment vertical="center" shrinkToFit="1"/>
    </xf>
    <xf numFmtId="0" fontId="25" fillId="0" borderId="0" xfId="0" applyFont="1" applyAlignment="1">
      <alignment horizontal="right" vertical="center" shrinkToFit="1"/>
    </xf>
    <xf numFmtId="0" fontId="28" fillId="0" borderId="0" xfId="0" applyFont="1" applyAlignment="1">
      <alignment/>
    </xf>
    <xf numFmtId="0" fontId="13" fillId="0" borderId="43" xfId="0" applyFont="1" applyBorder="1" applyAlignment="1" applyProtection="1">
      <alignment wrapText="1"/>
      <protection locked="0"/>
    </xf>
    <xf numFmtId="38" fontId="23" fillId="0" borderId="64" xfId="48" applyFont="1" applyBorder="1" applyAlignment="1">
      <alignment/>
    </xf>
    <xf numFmtId="0" fontId="23" fillId="0" borderId="65" xfId="61" applyFont="1" applyBorder="1">
      <alignment/>
      <protection/>
    </xf>
    <xf numFmtId="38" fontId="23" fillId="0" borderId="65" xfId="48" applyFont="1" applyBorder="1" applyAlignment="1">
      <alignment/>
    </xf>
    <xf numFmtId="0" fontId="23" fillId="0" borderId="66" xfId="61" applyFont="1" applyBorder="1">
      <alignment/>
      <protection/>
    </xf>
    <xf numFmtId="0" fontId="23" fillId="0" borderId="67" xfId="61" applyFont="1" applyBorder="1" applyAlignment="1">
      <alignment horizontal="center" wrapText="1"/>
      <protection/>
    </xf>
    <xf numFmtId="0" fontId="0" fillId="0" borderId="0" xfId="0" applyAlignment="1">
      <alignment/>
    </xf>
    <xf numFmtId="0" fontId="29" fillId="0" borderId="55" xfId="61" applyFont="1" applyBorder="1">
      <alignment/>
      <protection/>
    </xf>
    <xf numFmtId="0" fontId="30" fillId="0" borderId="53" xfId="61" applyFont="1" applyBorder="1" applyAlignment="1">
      <alignment/>
      <protection/>
    </xf>
    <xf numFmtId="3" fontId="23" fillId="0" borderId="65" xfId="61" applyNumberFormat="1" applyFont="1" applyBorder="1">
      <alignment/>
      <protection/>
    </xf>
    <xf numFmtId="38" fontId="15" fillId="0" borderId="0" xfId="61" applyNumberFormat="1" applyFont="1">
      <alignment/>
      <protection/>
    </xf>
    <xf numFmtId="38" fontId="23" fillId="0" borderId="0" xfId="48" applyFont="1" applyBorder="1" applyAlignment="1">
      <alignment/>
    </xf>
    <xf numFmtId="0" fontId="23" fillId="0" borderId="0" xfId="61" applyFont="1" applyBorder="1">
      <alignment/>
      <protection/>
    </xf>
    <xf numFmtId="3" fontId="23" fillId="0" borderId="0" xfId="61" applyNumberFormat="1" applyFont="1" applyBorder="1">
      <alignment/>
      <protection/>
    </xf>
    <xf numFmtId="0" fontId="13" fillId="0" borderId="68" xfId="60" applyFont="1" applyBorder="1" applyAlignment="1">
      <alignment shrinkToFit="1"/>
      <protection/>
    </xf>
    <xf numFmtId="38" fontId="13" fillId="0" borderId="52" xfId="48" applyFont="1" applyBorder="1" applyAlignment="1">
      <alignment shrinkToFit="1"/>
    </xf>
    <xf numFmtId="0" fontId="13" fillId="0" borderId="54" xfId="60" applyFont="1" applyBorder="1" applyAlignment="1">
      <alignment shrinkToFit="1"/>
      <protection/>
    </xf>
    <xf numFmtId="38" fontId="13" fillId="0" borderId="40" xfId="48" applyFont="1" applyBorder="1" applyAlignment="1">
      <alignment shrinkToFit="1"/>
    </xf>
    <xf numFmtId="215" fontId="13" fillId="0" borderId="54" xfId="48" applyNumberFormat="1" applyFont="1" applyBorder="1" applyAlignment="1">
      <alignment shrinkToFit="1"/>
    </xf>
    <xf numFmtId="208" fontId="13" fillId="0" borderId="54" xfId="60" applyNumberFormat="1" applyFont="1" applyBorder="1" applyAlignment="1">
      <alignment shrinkToFit="1"/>
      <protection/>
    </xf>
    <xf numFmtId="40" fontId="13" fillId="0" borderId="40" xfId="48" applyNumberFormat="1" applyFont="1" applyBorder="1" applyAlignment="1">
      <alignment shrinkToFit="1"/>
    </xf>
    <xf numFmtId="0" fontId="13" fillId="0" borderId="56" xfId="60" applyFont="1" applyBorder="1" applyAlignment="1">
      <alignment shrinkToFit="1"/>
      <protection/>
    </xf>
    <xf numFmtId="0" fontId="13" fillId="0" borderId="44" xfId="60" applyFont="1" applyBorder="1" applyAlignment="1">
      <alignment shrinkToFit="1"/>
      <protection/>
    </xf>
    <xf numFmtId="0" fontId="0" fillId="0" borderId="17" xfId="0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/>
    </xf>
    <xf numFmtId="55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  <xf numFmtId="0" fontId="13" fillId="0" borderId="71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wrapText="1"/>
      <protection locked="0"/>
    </xf>
    <xf numFmtId="0" fontId="13" fillId="0" borderId="55" xfId="0" applyFont="1" applyBorder="1" applyAlignment="1" applyProtection="1">
      <alignment wrapText="1"/>
      <protection locked="0"/>
    </xf>
    <xf numFmtId="0" fontId="13" fillId="0" borderId="41" xfId="0" applyFont="1" applyBorder="1" applyAlignment="1" applyProtection="1">
      <alignment shrinkToFit="1"/>
      <protection locked="0"/>
    </xf>
    <xf numFmtId="0" fontId="13" fillId="0" borderId="55" xfId="0" applyFont="1" applyBorder="1" applyAlignment="1" applyProtection="1">
      <alignment shrinkToFit="1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20" fillId="0" borderId="0" xfId="61" applyFont="1" applyBorder="1" applyAlignment="1">
      <alignment horizontal="center" vertical="center"/>
      <protection/>
    </xf>
    <xf numFmtId="0" fontId="13" fillId="0" borderId="75" xfId="60" applyFont="1" applyBorder="1" applyAlignment="1">
      <alignment horizontal="center"/>
      <protection/>
    </xf>
    <xf numFmtId="0" fontId="13" fillId="0" borderId="76" xfId="60" applyFont="1" applyBorder="1" applyAlignment="1">
      <alignment horizontal="center"/>
      <protection/>
    </xf>
    <xf numFmtId="0" fontId="13" fillId="0" borderId="77" xfId="60" applyFont="1" applyBorder="1" applyAlignment="1">
      <alignment horizontal="center"/>
      <protection/>
    </xf>
    <xf numFmtId="0" fontId="13" fillId="0" borderId="78" xfId="60" applyFont="1" applyBorder="1" applyAlignment="1">
      <alignment horizontal="center"/>
      <protection/>
    </xf>
    <xf numFmtId="0" fontId="13" fillId="0" borderId="79" xfId="60" applyFont="1" applyBorder="1" applyAlignment="1">
      <alignment horizontal="center"/>
      <protection/>
    </xf>
    <xf numFmtId="0" fontId="22" fillId="0" borderId="80" xfId="60" applyFont="1" applyBorder="1" applyAlignment="1">
      <alignment horizontal="center"/>
      <protection/>
    </xf>
    <xf numFmtId="0" fontId="22" fillId="0" borderId="78" xfId="60" applyFont="1" applyBorder="1" applyAlignment="1">
      <alignment horizontal="center"/>
      <protection/>
    </xf>
    <xf numFmtId="0" fontId="22" fillId="0" borderId="79" xfId="60" applyFont="1" applyBorder="1" applyAlignment="1">
      <alignment horizontal="center"/>
      <protection/>
    </xf>
    <xf numFmtId="0" fontId="13" fillId="0" borderId="81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3" fillId="0" borderId="82" xfId="60" applyFont="1" applyBorder="1" applyAlignment="1">
      <alignment horizontal="center" vertical="center"/>
      <protection/>
    </xf>
    <xf numFmtId="0" fontId="13" fillId="0" borderId="83" xfId="60" applyFont="1" applyBorder="1" applyAlignment="1">
      <alignment horizontal="center" vertical="center"/>
      <protection/>
    </xf>
    <xf numFmtId="0" fontId="13" fillId="0" borderId="84" xfId="60" applyFont="1" applyBorder="1" applyAlignment="1">
      <alignment horizontal="center" vertical="center"/>
      <protection/>
    </xf>
    <xf numFmtId="0" fontId="13" fillId="0" borderId="85" xfId="60" applyFont="1" applyBorder="1" applyAlignment="1">
      <alignment horizontal="center" vertical="center"/>
      <protection/>
    </xf>
    <xf numFmtId="0" fontId="13" fillId="0" borderId="86" xfId="60" applyFont="1" applyBorder="1" applyAlignment="1">
      <alignment horizontal="center"/>
      <protection/>
    </xf>
    <xf numFmtId="0" fontId="13" fillId="0" borderId="87" xfId="60" applyFont="1" applyBorder="1" applyAlignment="1">
      <alignment horizontal="center"/>
      <protection/>
    </xf>
    <xf numFmtId="0" fontId="13" fillId="0" borderId="88" xfId="60" applyFont="1" applyBorder="1" applyAlignment="1">
      <alignment horizontal="center"/>
      <protection/>
    </xf>
    <xf numFmtId="0" fontId="13" fillId="0" borderId="89" xfId="60" applyFont="1" applyBorder="1" applyAlignment="1">
      <alignment horizontal="center"/>
      <protection/>
    </xf>
    <xf numFmtId="0" fontId="25" fillId="0" borderId="0" xfId="0" applyFont="1" applyAlignment="1">
      <alignment horizontal="center" vertical="center" shrinkToFit="1"/>
    </xf>
    <xf numFmtId="0" fontId="25" fillId="0" borderId="0" xfId="0" applyFont="1" applyAlignment="1" quotePrefix="1">
      <alignment horizontal="center" vertical="center" shrinkToFit="1"/>
    </xf>
    <xf numFmtId="215" fontId="25" fillId="0" borderId="0" xfId="48" applyNumberFormat="1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208" fontId="25" fillId="0" borderId="0" xfId="0" applyNumberFormat="1" applyFont="1" applyAlignment="1">
      <alignment horizontal="center" vertical="center" shrinkToFit="1"/>
    </xf>
    <xf numFmtId="0" fontId="66" fillId="0" borderId="54" xfId="61" applyFont="1" applyBorder="1" applyAlignment="1">
      <alignment horizontal="center"/>
      <protection/>
    </xf>
    <xf numFmtId="0" fontId="66" fillId="0" borderId="40" xfId="61" applyFont="1" applyBorder="1">
      <alignment/>
      <protection/>
    </xf>
    <xf numFmtId="0" fontId="66" fillId="0" borderId="55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価格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4"/>
  <sheetViews>
    <sheetView view="pageBreakPreview" zoomScale="70" zoomScaleNormal="70" zoomScaleSheetLayoutView="70" zoomScalePageLayoutView="0" workbookViewId="0" topLeftCell="A1">
      <selection activeCell="A20" sqref="A20"/>
    </sheetView>
  </sheetViews>
  <sheetFormatPr defaultColWidth="8.796875" defaultRowHeight="14.25"/>
  <sheetData>
    <row r="8" spans="1:14" ht="24">
      <c r="A8" s="182" t="s">
        <v>131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10" spans="1:14" ht="24">
      <c r="A10" s="182" t="s">
        <v>132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</row>
    <row r="12" ht="18.75">
      <c r="I12" s="157"/>
    </row>
    <row r="19" spans="1:14" ht="18.75">
      <c r="A19" s="183">
        <v>44287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4" ht="13.5">
      <c r="H24" t="s">
        <v>250</v>
      </c>
    </row>
    <row r="30" spans="1:14" ht="18.75">
      <c r="A30" s="184" t="s">
        <v>133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</row>
    <row r="34" spans="7:8" ht="13.5">
      <c r="G34" s="164"/>
      <c r="H34" s="164"/>
    </row>
  </sheetData>
  <sheetProtection/>
  <mergeCells count="4">
    <mergeCell ref="A8:N8"/>
    <mergeCell ref="A10:N10"/>
    <mergeCell ref="A19:N19"/>
    <mergeCell ref="A30:N3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"/>
  <sheetViews>
    <sheetView view="pageBreakPreview" zoomScale="115" zoomScaleSheetLayoutView="115" zoomScalePageLayoutView="0" workbookViewId="0" topLeftCell="A1">
      <selection activeCell="F20" sqref="F20"/>
    </sheetView>
  </sheetViews>
  <sheetFormatPr defaultColWidth="8.796875" defaultRowHeight="19.5" customHeight="1"/>
  <cols>
    <col min="1" max="1" width="6.8984375" style="2" customWidth="1"/>
    <col min="2" max="2" width="11.09765625" style="2" customWidth="1"/>
    <col min="3" max="3" width="11.59765625" style="2" customWidth="1"/>
    <col min="4" max="4" width="10.59765625" style="2" customWidth="1"/>
    <col min="5" max="5" width="4.59765625" style="2" customWidth="1"/>
    <col min="6" max="6" width="15.09765625" style="2" bestFit="1" customWidth="1"/>
    <col min="7" max="12" width="11.59765625" style="2" customWidth="1"/>
    <col min="13" max="14" width="10.59765625" style="2" customWidth="1"/>
    <col min="15" max="16384" width="9" style="2" customWidth="1"/>
  </cols>
  <sheetData>
    <row r="1" spans="11:13" ht="19.5" customHeight="1" thickBot="1">
      <c r="K1" s="3" t="s">
        <v>263</v>
      </c>
      <c r="L1" s="3"/>
      <c r="M1" s="3"/>
    </row>
    <row r="2" spans="2:13" ht="19.5" customHeight="1" thickBot="1">
      <c r="B2" s="20" t="s">
        <v>28</v>
      </c>
      <c r="C2" s="4"/>
      <c r="D2" s="4"/>
      <c r="F2" s="29" t="s">
        <v>22</v>
      </c>
      <c r="G2" s="30" t="s">
        <v>13</v>
      </c>
      <c r="H2" s="30" t="s">
        <v>14</v>
      </c>
      <c r="I2" s="30" t="s">
        <v>15</v>
      </c>
      <c r="J2" s="30" t="s">
        <v>16</v>
      </c>
      <c r="K2" s="31" t="s">
        <v>17</v>
      </c>
      <c r="L2" s="12"/>
      <c r="M2" s="12"/>
    </row>
    <row r="3" spans="2:13" ht="19.5" customHeight="1" thickBot="1" thickTop="1">
      <c r="B3" s="5">
        <v>4</v>
      </c>
      <c r="C3" s="9" t="str">
        <f>IF(B3=1,G2,IF(B3=2,H2,IF(B3=3,I2,IF(B3=4,J2,IF(B3=5,K2,"")))))</f>
        <v>島根</v>
      </c>
      <c r="D3" s="11"/>
      <c r="F3" s="21" t="s">
        <v>21</v>
      </c>
      <c r="G3" s="27">
        <v>1</v>
      </c>
      <c r="H3" s="27">
        <v>2</v>
      </c>
      <c r="I3" s="27">
        <v>3</v>
      </c>
      <c r="J3" s="27">
        <v>4</v>
      </c>
      <c r="K3" s="28">
        <v>5</v>
      </c>
      <c r="L3" s="14"/>
      <c r="M3" s="14"/>
    </row>
    <row r="4" spans="2:13" ht="19.5" customHeight="1" thickTop="1">
      <c r="B4" s="6" t="s">
        <v>20</v>
      </c>
      <c r="C4" s="7"/>
      <c r="D4" s="7"/>
      <c r="F4" s="181" t="s">
        <v>7</v>
      </c>
      <c r="G4" s="8">
        <v>21100</v>
      </c>
      <c r="H4" s="8">
        <v>21700</v>
      </c>
      <c r="I4" s="8">
        <v>21600</v>
      </c>
      <c r="J4" s="8">
        <v>20400</v>
      </c>
      <c r="K4" s="23">
        <v>21200</v>
      </c>
      <c r="L4" s="13"/>
      <c r="M4" s="13"/>
    </row>
    <row r="5" spans="6:13" ht="19.5" customHeight="1">
      <c r="F5" s="22" t="s">
        <v>8</v>
      </c>
      <c r="G5" s="8">
        <v>20300</v>
      </c>
      <c r="H5" s="8">
        <v>20000</v>
      </c>
      <c r="I5" s="8">
        <v>19000</v>
      </c>
      <c r="J5" s="8">
        <v>19000</v>
      </c>
      <c r="K5" s="23">
        <v>18600</v>
      </c>
      <c r="L5" s="13"/>
      <c r="M5" s="13"/>
    </row>
    <row r="6" spans="6:13" ht="19.5" customHeight="1">
      <c r="F6" s="22" t="s">
        <v>10</v>
      </c>
      <c r="G6" s="8">
        <v>18300</v>
      </c>
      <c r="H6" s="8">
        <v>17500</v>
      </c>
      <c r="I6" s="8">
        <v>16800</v>
      </c>
      <c r="J6" s="8">
        <v>16200</v>
      </c>
      <c r="K6" s="23">
        <v>15000</v>
      </c>
      <c r="L6" s="13"/>
      <c r="M6" s="13"/>
    </row>
    <row r="7" spans="6:13" ht="19.5" customHeight="1">
      <c r="F7" s="22" t="s">
        <v>11</v>
      </c>
      <c r="G7" s="8">
        <v>23500</v>
      </c>
      <c r="H7" s="8">
        <v>23300</v>
      </c>
      <c r="I7" s="8">
        <v>22800</v>
      </c>
      <c r="J7" s="8">
        <v>21800</v>
      </c>
      <c r="K7" s="23">
        <v>22700</v>
      </c>
      <c r="L7" s="13"/>
      <c r="M7" s="13"/>
    </row>
    <row r="8" spans="6:13" ht="19.5" customHeight="1" thickBot="1">
      <c r="F8" s="24" t="s">
        <v>12</v>
      </c>
      <c r="G8" s="25">
        <v>17800</v>
      </c>
      <c r="H8" s="25">
        <v>17800</v>
      </c>
      <c r="I8" s="25">
        <v>17100</v>
      </c>
      <c r="J8" s="25">
        <v>15800</v>
      </c>
      <c r="K8" s="26">
        <v>15500</v>
      </c>
      <c r="L8" s="13"/>
      <c r="M8" s="13"/>
    </row>
    <row r="11" spans="2:6" s="7" customFormat="1" ht="19.5" customHeight="1" thickBot="1">
      <c r="B11" s="20" t="s">
        <v>26</v>
      </c>
      <c r="F11" s="2" t="s">
        <v>261</v>
      </c>
    </row>
    <row r="12" spans="2:12" s="10" customFormat="1" ht="19.5" customHeight="1" thickBot="1" thickTop="1">
      <c r="B12" s="19">
        <v>1</v>
      </c>
      <c r="C12" s="7"/>
      <c r="E12" s="50" t="s">
        <v>42</v>
      </c>
      <c r="F12" s="41"/>
      <c r="G12" s="42" t="s">
        <v>23</v>
      </c>
      <c r="H12" s="43"/>
      <c r="I12" s="44"/>
      <c r="J12" s="45" t="s">
        <v>24</v>
      </c>
      <c r="K12" s="15"/>
      <c r="L12" s="15"/>
    </row>
    <row r="13" spans="2:12" s="10" customFormat="1" ht="19.5" customHeight="1" thickTop="1">
      <c r="B13" s="6" t="s">
        <v>27</v>
      </c>
      <c r="E13" s="51">
        <v>1</v>
      </c>
      <c r="F13" s="37" t="s">
        <v>255</v>
      </c>
      <c r="G13" s="38"/>
      <c r="H13" s="38"/>
      <c r="I13" s="39"/>
      <c r="J13" s="40">
        <f>'YSロックボルト価格表'!E3</f>
        <v>23000</v>
      </c>
      <c r="K13" s="15"/>
      <c r="L13" s="15"/>
    </row>
    <row r="14" spans="5:12" s="10" customFormat="1" ht="19.5" customHeight="1">
      <c r="E14" s="52">
        <v>2</v>
      </c>
      <c r="F14" s="16" t="s">
        <v>254</v>
      </c>
      <c r="G14" s="18"/>
      <c r="H14" s="18"/>
      <c r="I14" s="17"/>
      <c r="J14" s="32">
        <f>'YSロックボルト価格表'!E5</f>
        <v>27000</v>
      </c>
      <c r="K14" s="15"/>
      <c r="L14" s="15"/>
    </row>
    <row r="15" spans="5:12" s="10" customFormat="1" ht="19.5" customHeight="1">
      <c r="E15" s="52">
        <v>3</v>
      </c>
      <c r="F15" s="16" t="s">
        <v>256</v>
      </c>
      <c r="G15" s="18"/>
      <c r="H15" s="18"/>
      <c r="I15" s="17"/>
      <c r="J15" s="32">
        <f>'YSロックボルト価格表'!E7</f>
        <v>23500</v>
      </c>
      <c r="K15" s="15"/>
      <c r="L15" s="15"/>
    </row>
    <row r="16" spans="5:12" s="10" customFormat="1" ht="19.5" customHeight="1">
      <c r="E16" s="52">
        <v>4</v>
      </c>
      <c r="F16" s="16" t="s">
        <v>257</v>
      </c>
      <c r="G16" s="18"/>
      <c r="H16" s="18"/>
      <c r="I16" s="17"/>
      <c r="J16" s="32">
        <f>'YSロックボルト価格表'!E9</f>
        <v>28500</v>
      </c>
      <c r="K16" s="15"/>
      <c r="L16" s="15"/>
    </row>
    <row r="17" spans="5:12" s="10" customFormat="1" ht="19.5" customHeight="1">
      <c r="E17" s="52">
        <v>5</v>
      </c>
      <c r="F17" s="16" t="s">
        <v>252</v>
      </c>
      <c r="G17" s="18"/>
      <c r="H17" s="18"/>
      <c r="I17" s="17"/>
      <c r="J17" s="32">
        <f>'YSロックボルト価格表'!E11</f>
        <v>24000</v>
      </c>
      <c r="K17" s="15"/>
      <c r="L17" s="15"/>
    </row>
    <row r="18" spans="5:12" s="10" customFormat="1" ht="19.5" customHeight="1" thickBot="1">
      <c r="E18" s="53">
        <v>6</v>
      </c>
      <c r="F18" s="33" t="s">
        <v>253</v>
      </c>
      <c r="G18" s="34"/>
      <c r="H18" s="34"/>
      <c r="I18" s="35"/>
      <c r="J18" s="36">
        <f>'YSロックボルト価格表'!E13</f>
        <v>29000</v>
      </c>
      <c r="K18" s="15"/>
      <c r="L18" s="15"/>
    </row>
    <row r="19" spans="4:12" s="10" customFormat="1" ht="19.5" customHeight="1">
      <c r="D19" s="2"/>
      <c r="E19" s="2"/>
      <c r="F19" s="2"/>
      <c r="G19" s="2"/>
      <c r="H19" s="2"/>
      <c r="I19" s="2"/>
      <c r="J19" s="2"/>
      <c r="K19" s="2"/>
      <c r="L19" s="2"/>
    </row>
    <row r="20" spans="4:13" s="10" customFormat="1" ht="19.5" customHeight="1"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4:13" s="10" customFormat="1" ht="19.5" customHeight="1"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4:13" s="10" customFormat="1" ht="19.5" customHeight="1"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4:13" s="10" customFormat="1" ht="19.5" customHeight="1"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4:13" s="10" customFormat="1" ht="19.5" customHeight="1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4:13" s="10" customFormat="1" ht="19.5" customHeight="1"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4:13" s="10" customFormat="1" ht="19.5" customHeight="1"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view="pageBreakPreview" zoomScaleNormal="70" zoomScaleSheetLayoutView="100" zoomScalePageLayoutView="0" workbookViewId="0" topLeftCell="A1">
      <selection activeCell="L41" sqref="L41"/>
    </sheetView>
  </sheetViews>
  <sheetFormatPr defaultColWidth="8.796875" defaultRowHeight="14.25"/>
  <cols>
    <col min="1" max="2" width="2.09765625" style="1" customWidth="1"/>
    <col min="3" max="3" width="2.59765625" style="1" customWidth="1"/>
    <col min="4" max="4" width="23.09765625" style="1" customWidth="1"/>
    <col min="5" max="6" width="2.09765625" style="1" customWidth="1"/>
    <col min="7" max="8" width="12.3984375" style="1" customWidth="1"/>
    <col min="9" max="9" width="8.59765625" style="1" customWidth="1"/>
    <col min="10" max="11" width="13.09765625" style="1" customWidth="1"/>
    <col min="12" max="12" width="17.59765625" style="1" customWidth="1"/>
    <col min="13" max="13" width="1.69921875" style="1" customWidth="1"/>
    <col min="14" max="14" width="23.09765625" style="1" customWidth="1"/>
    <col min="15" max="15" width="16.59765625" style="1" customWidth="1"/>
    <col min="16" max="16" width="22.5" style="1" customWidth="1"/>
    <col min="17" max="16384" width="9" style="1" customWidth="1"/>
  </cols>
  <sheetData>
    <row r="1" spans="1:14" ht="27.75" customHeight="1">
      <c r="A1" s="54"/>
      <c r="B1" s="54"/>
      <c r="C1" s="54"/>
      <c r="D1" s="54"/>
      <c r="E1" s="54"/>
      <c r="F1" s="54"/>
      <c r="G1" s="54"/>
      <c r="H1" s="55"/>
      <c r="I1" s="56" t="s">
        <v>149</v>
      </c>
      <c r="J1" s="57"/>
      <c r="K1" s="58" t="s">
        <v>0</v>
      </c>
      <c r="L1" s="59"/>
      <c r="M1" s="59"/>
      <c r="N1" s="59"/>
    </row>
    <row r="2" spans="1:14" ht="27.75" customHeight="1">
      <c r="A2" s="59"/>
      <c r="B2" s="59"/>
      <c r="C2" s="59"/>
      <c r="D2" s="59"/>
      <c r="E2" s="59"/>
      <c r="F2" s="59"/>
      <c r="G2" s="59"/>
      <c r="H2" s="54"/>
      <c r="I2" s="60"/>
      <c r="J2" s="61"/>
      <c r="K2" s="62"/>
      <c r="L2" s="54"/>
      <c r="M2" s="54"/>
      <c r="N2" s="63" t="s">
        <v>150</v>
      </c>
    </row>
    <row r="3" spans="1:14" ht="27.75" customHeight="1">
      <c r="A3" s="59"/>
      <c r="B3" s="63" t="s">
        <v>1</v>
      </c>
      <c r="C3" s="63"/>
      <c r="D3" s="64">
        <f>L20</f>
        <v>45982</v>
      </c>
      <c r="E3" s="63" t="s">
        <v>2</v>
      </c>
      <c r="F3" s="63"/>
      <c r="G3" s="65"/>
      <c r="H3" s="59"/>
      <c r="I3" s="87" t="s">
        <v>151</v>
      </c>
      <c r="J3" s="61"/>
      <c r="K3" s="62"/>
      <c r="L3" s="54"/>
      <c r="M3" s="54"/>
      <c r="N3" s="59"/>
    </row>
    <row r="4" spans="1:14" ht="7.5" customHeight="1">
      <c r="A4" s="59"/>
      <c r="B4" s="59"/>
      <c r="C4" s="65"/>
      <c r="D4" s="66"/>
      <c r="E4" s="66"/>
      <c r="F4" s="59"/>
      <c r="G4" s="65"/>
      <c r="H4" s="59"/>
      <c r="I4" s="60"/>
      <c r="J4" s="61"/>
      <c r="K4" s="62"/>
      <c r="L4" s="54"/>
      <c r="M4" s="54"/>
      <c r="N4" s="59"/>
    </row>
    <row r="5" spans="1:14" ht="27.75" customHeight="1">
      <c r="A5" s="193" t="s">
        <v>152</v>
      </c>
      <c r="B5" s="194"/>
      <c r="C5" s="194"/>
      <c r="D5" s="195"/>
      <c r="E5" s="185" t="s">
        <v>153</v>
      </c>
      <c r="F5" s="194"/>
      <c r="G5" s="194"/>
      <c r="H5" s="195"/>
      <c r="I5" s="67" t="s">
        <v>154</v>
      </c>
      <c r="J5" s="68" t="s">
        <v>3</v>
      </c>
      <c r="K5" s="67" t="s">
        <v>4</v>
      </c>
      <c r="L5" s="67" t="s">
        <v>5</v>
      </c>
      <c r="M5" s="185" t="s">
        <v>155</v>
      </c>
      <c r="N5" s="186"/>
    </row>
    <row r="6" spans="1:14" ht="27.75" customHeight="1">
      <c r="A6" s="69"/>
      <c r="B6" s="71" t="s">
        <v>156</v>
      </c>
      <c r="C6" s="71"/>
      <c r="D6" s="71"/>
      <c r="E6" s="70"/>
      <c r="F6" s="71"/>
      <c r="G6" s="71"/>
      <c r="H6" s="71"/>
      <c r="I6" s="72" t="s">
        <v>157</v>
      </c>
      <c r="J6" s="89">
        <v>0.02</v>
      </c>
      <c r="K6" s="73">
        <f>$D$24</f>
        <v>54869</v>
      </c>
      <c r="L6" s="74">
        <f aca="true" t="shared" si="0" ref="L6:L11">IF(J6="","",ROUND(J6*K6,0))</f>
        <v>1097</v>
      </c>
      <c r="M6" s="70"/>
      <c r="N6" s="76" t="s">
        <v>141</v>
      </c>
    </row>
    <row r="7" spans="1:14" ht="27.75" customHeight="1">
      <c r="A7" s="69"/>
      <c r="B7" s="71" t="s">
        <v>158</v>
      </c>
      <c r="C7" s="71"/>
      <c r="D7" s="71"/>
      <c r="E7" s="70"/>
      <c r="F7" s="71"/>
      <c r="G7" s="71"/>
      <c r="H7" s="71"/>
      <c r="I7" s="72" t="s">
        <v>109</v>
      </c>
      <c r="J7" s="89">
        <v>1</v>
      </c>
      <c r="K7" s="73">
        <f>$D$45</f>
        <v>2572</v>
      </c>
      <c r="L7" s="74">
        <f t="shared" si="0"/>
        <v>2572</v>
      </c>
      <c r="M7" s="70"/>
      <c r="N7" s="76" t="s">
        <v>142</v>
      </c>
    </row>
    <row r="8" spans="1:14" ht="27.75" customHeight="1">
      <c r="A8" s="69"/>
      <c r="B8" s="71" t="s">
        <v>159</v>
      </c>
      <c r="C8" s="71"/>
      <c r="D8" s="71"/>
      <c r="E8" s="70"/>
      <c r="F8" s="71" t="s">
        <v>160</v>
      </c>
      <c r="G8" s="71"/>
      <c r="H8" s="71"/>
      <c r="I8" s="72" t="s">
        <v>109</v>
      </c>
      <c r="J8" s="88">
        <v>1</v>
      </c>
      <c r="K8" s="73">
        <f>$D$66</f>
        <v>24834</v>
      </c>
      <c r="L8" s="74">
        <f t="shared" si="0"/>
        <v>24834</v>
      </c>
      <c r="M8" s="75"/>
      <c r="N8" s="76" t="s">
        <v>143</v>
      </c>
    </row>
    <row r="9" spans="1:14" ht="27.75" customHeight="1">
      <c r="A9" s="69"/>
      <c r="B9" s="71" t="s">
        <v>161</v>
      </c>
      <c r="C9" s="71"/>
      <c r="D9" s="71"/>
      <c r="E9" s="70"/>
      <c r="F9" s="71" t="s">
        <v>18</v>
      </c>
      <c r="G9" s="71"/>
      <c r="H9" s="71"/>
      <c r="I9" s="72" t="s">
        <v>162</v>
      </c>
      <c r="J9" s="88">
        <v>3.6</v>
      </c>
      <c r="K9" s="73">
        <f>$D$87</f>
        <v>1760</v>
      </c>
      <c r="L9" s="74">
        <f t="shared" si="0"/>
        <v>6336</v>
      </c>
      <c r="M9" s="70"/>
      <c r="N9" s="76" t="s">
        <v>144</v>
      </c>
    </row>
    <row r="10" spans="1:14" ht="27.75" customHeight="1">
      <c r="A10" s="69"/>
      <c r="B10" s="71" t="s">
        <v>163</v>
      </c>
      <c r="C10" s="71"/>
      <c r="D10" s="71"/>
      <c r="E10" s="70"/>
      <c r="F10" s="196" t="s">
        <v>164</v>
      </c>
      <c r="G10" s="196"/>
      <c r="H10" s="197"/>
      <c r="I10" s="72" t="s">
        <v>165</v>
      </c>
      <c r="J10" s="89">
        <v>0.13</v>
      </c>
      <c r="K10" s="73">
        <f>$D$24</f>
        <v>54869</v>
      </c>
      <c r="L10" s="74">
        <f t="shared" si="0"/>
        <v>7133</v>
      </c>
      <c r="M10" s="70"/>
      <c r="N10" s="76" t="s">
        <v>141</v>
      </c>
    </row>
    <row r="11" spans="1:14" ht="27.75" customHeight="1">
      <c r="A11" s="69"/>
      <c r="B11" s="71" t="s">
        <v>166</v>
      </c>
      <c r="C11" s="71"/>
      <c r="D11" s="71"/>
      <c r="E11" s="70"/>
      <c r="F11" s="198" t="s">
        <v>167</v>
      </c>
      <c r="G11" s="198"/>
      <c r="H11" s="199"/>
      <c r="I11" s="72" t="s">
        <v>109</v>
      </c>
      <c r="J11" s="89">
        <v>1</v>
      </c>
      <c r="K11" s="78">
        <f>$D$108</f>
        <v>4010</v>
      </c>
      <c r="L11" s="74">
        <f t="shared" si="0"/>
        <v>4010</v>
      </c>
      <c r="M11" s="70"/>
      <c r="N11" s="76" t="s">
        <v>146</v>
      </c>
    </row>
    <row r="12" spans="1:14" ht="27.75" customHeight="1">
      <c r="A12" s="69"/>
      <c r="B12" s="71"/>
      <c r="C12" s="71"/>
      <c r="D12" s="71"/>
      <c r="E12" s="70"/>
      <c r="F12" s="71"/>
      <c r="G12" s="71"/>
      <c r="H12" s="71"/>
      <c r="I12" s="72"/>
      <c r="J12" s="89"/>
      <c r="K12" s="90"/>
      <c r="L12" s="74"/>
      <c r="M12" s="70"/>
      <c r="N12" s="76"/>
    </row>
    <row r="13" spans="1:14" ht="27.75" customHeight="1">
      <c r="A13" s="69"/>
      <c r="B13" s="71"/>
      <c r="C13" s="71"/>
      <c r="D13" s="71"/>
      <c r="E13" s="70"/>
      <c r="F13" s="71"/>
      <c r="G13" s="71"/>
      <c r="H13" s="71"/>
      <c r="I13" s="72"/>
      <c r="J13" s="88"/>
      <c r="K13" s="73"/>
      <c r="L13" s="74"/>
      <c r="M13" s="75"/>
      <c r="N13" s="76"/>
    </row>
    <row r="14" spans="1:14" ht="27.75" customHeight="1">
      <c r="A14" s="69"/>
      <c r="B14" s="71"/>
      <c r="C14" s="71"/>
      <c r="D14" s="71"/>
      <c r="E14" s="70"/>
      <c r="F14" s="196"/>
      <c r="G14" s="196"/>
      <c r="H14" s="197"/>
      <c r="I14" s="72"/>
      <c r="J14" s="89"/>
      <c r="K14" s="73"/>
      <c r="L14" s="74"/>
      <c r="M14" s="70"/>
      <c r="N14" s="76"/>
    </row>
    <row r="15" spans="1:14" ht="27.75" customHeight="1">
      <c r="A15" s="69"/>
      <c r="B15" s="71"/>
      <c r="C15" s="71"/>
      <c r="D15" s="71"/>
      <c r="E15" s="70"/>
      <c r="F15" s="71"/>
      <c r="G15" s="71"/>
      <c r="H15" s="71"/>
      <c r="I15" s="72"/>
      <c r="J15" s="88"/>
      <c r="K15" s="73"/>
      <c r="L15" s="74"/>
      <c r="M15" s="70"/>
      <c r="N15" s="76"/>
    </row>
    <row r="16" spans="1:14" ht="27.75" customHeight="1">
      <c r="A16" s="69"/>
      <c r="B16" s="71"/>
      <c r="C16" s="71"/>
      <c r="D16" s="71"/>
      <c r="E16" s="70"/>
      <c r="F16" s="71"/>
      <c r="G16" s="71"/>
      <c r="H16" s="71"/>
      <c r="I16" s="72"/>
      <c r="J16" s="77"/>
      <c r="K16" s="74"/>
      <c r="L16" s="74">
        <f>IF(J16="","",ROUND(J16*K16,0))</f>
      </c>
      <c r="M16" s="70"/>
      <c r="N16" s="76"/>
    </row>
    <row r="17" spans="1:14" ht="27.75" customHeight="1">
      <c r="A17" s="69"/>
      <c r="B17" s="71"/>
      <c r="C17" s="71"/>
      <c r="D17" s="71"/>
      <c r="E17" s="70"/>
      <c r="F17" s="71"/>
      <c r="G17" s="71"/>
      <c r="H17" s="71"/>
      <c r="I17" s="72"/>
      <c r="J17" s="77"/>
      <c r="K17" s="74"/>
      <c r="L17" s="74">
        <f>IF(J17="","",ROUND(J17*K17,0))</f>
      </c>
      <c r="M17" s="70"/>
      <c r="N17" s="76"/>
    </row>
    <row r="18" spans="1:14" ht="27.75" customHeight="1">
      <c r="A18" s="69"/>
      <c r="B18" s="71"/>
      <c r="C18" s="71"/>
      <c r="D18" s="71"/>
      <c r="E18" s="70"/>
      <c r="F18" s="71"/>
      <c r="G18" s="71"/>
      <c r="H18" s="71"/>
      <c r="I18" s="72"/>
      <c r="J18" s="77"/>
      <c r="K18" s="74"/>
      <c r="L18" s="74"/>
      <c r="M18" s="70"/>
      <c r="N18" s="76"/>
    </row>
    <row r="19" spans="1:14" ht="27.75" customHeight="1">
      <c r="A19" s="69"/>
      <c r="B19" s="71"/>
      <c r="C19" s="71"/>
      <c r="D19" s="71"/>
      <c r="E19" s="70"/>
      <c r="F19" s="71"/>
      <c r="G19" s="71"/>
      <c r="H19" s="71"/>
      <c r="I19" s="72"/>
      <c r="J19" s="77"/>
      <c r="K19" s="74"/>
      <c r="L19" s="74">
        <f>IF(J19="","",ROUND(J19*K19,0))</f>
      </c>
      <c r="M19" s="70"/>
      <c r="N19" s="76"/>
    </row>
    <row r="20" spans="1:14" ht="27.75" customHeight="1">
      <c r="A20" s="190" t="s">
        <v>168</v>
      </c>
      <c r="B20" s="191"/>
      <c r="C20" s="191"/>
      <c r="D20" s="192"/>
      <c r="E20" s="79"/>
      <c r="F20" s="80"/>
      <c r="G20" s="80"/>
      <c r="H20" s="80"/>
      <c r="I20" s="81"/>
      <c r="J20" s="82"/>
      <c r="K20" s="83"/>
      <c r="L20" s="84">
        <f>SUM(L6:L11)</f>
        <v>45982</v>
      </c>
      <c r="M20" s="79"/>
      <c r="N20" s="85"/>
    </row>
    <row r="21" spans="1:14" ht="27.75" customHeight="1">
      <c r="A21" s="54"/>
      <c r="B21" s="54"/>
      <c r="C21" s="54"/>
      <c r="D21" s="54"/>
      <c r="E21" s="54"/>
      <c r="F21" s="54"/>
      <c r="G21" s="54"/>
      <c r="H21" s="200"/>
      <c r="I21" s="200"/>
      <c r="J21" s="200"/>
      <c r="K21" s="200"/>
      <c r="L21" s="66"/>
      <c r="M21" s="54"/>
      <c r="N21" s="86" t="s">
        <v>169</v>
      </c>
    </row>
    <row r="22" spans="1:14" ht="27.75" customHeight="1">
      <c r="A22" s="54"/>
      <c r="B22" s="54"/>
      <c r="C22" s="54"/>
      <c r="D22" s="54"/>
      <c r="E22" s="54"/>
      <c r="F22" s="54"/>
      <c r="G22" s="54"/>
      <c r="H22" s="55"/>
      <c r="I22" s="56" t="s">
        <v>163</v>
      </c>
      <c r="J22" s="57"/>
      <c r="K22" s="58" t="s">
        <v>170</v>
      </c>
      <c r="L22" s="59"/>
      <c r="M22" s="59"/>
      <c r="N22" s="59"/>
    </row>
    <row r="23" spans="1:14" ht="27.75" customHeight="1">
      <c r="A23" s="59"/>
      <c r="B23" s="59"/>
      <c r="C23" s="59"/>
      <c r="D23" s="59"/>
      <c r="E23" s="59"/>
      <c r="F23" s="59"/>
      <c r="G23" s="59"/>
      <c r="H23" s="54"/>
      <c r="I23" s="60"/>
      <c r="J23" s="61"/>
      <c r="K23" s="62"/>
      <c r="L23" s="54"/>
      <c r="M23" s="54"/>
      <c r="N23" s="63" t="s">
        <v>171</v>
      </c>
    </row>
    <row r="24" spans="1:14" ht="27.75" customHeight="1">
      <c r="A24" s="59"/>
      <c r="B24" s="63" t="s">
        <v>1</v>
      </c>
      <c r="C24" s="63"/>
      <c r="D24" s="64">
        <f>L41</f>
        <v>54869</v>
      </c>
      <c r="E24" s="63" t="s">
        <v>2</v>
      </c>
      <c r="F24" s="63"/>
      <c r="G24" s="65"/>
      <c r="H24" s="59"/>
      <c r="I24" s="87" t="s">
        <v>172</v>
      </c>
      <c r="J24" s="61"/>
      <c r="K24" s="62" t="s">
        <v>173</v>
      </c>
      <c r="L24" s="54"/>
      <c r="M24" s="54"/>
      <c r="N24" s="59"/>
    </row>
    <row r="25" spans="1:14" ht="7.5" customHeight="1">
      <c r="A25" s="59"/>
      <c r="B25" s="59"/>
      <c r="C25" s="65"/>
      <c r="D25" s="66"/>
      <c r="E25" s="66"/>
      <c r="F25" s="59"/>
      <c r="G25" s="65"/>
      <c r="H25" s="59"/>
      <c r="I25" s="60"/>
      <c r="J25" s="61"/>
      <c r="K25" s="62"/>
      <c r="L25" s="54"/>
      <c r="M25" s="54"/>
      <c r="N25" s="59"/>
    </row>
    <row r="26" spans="1:14" ht="27.75" customHeight="1">
      <c r="A26" s="193" t="s">
        <v>174</v>
      </c>
      <c r="B26" s="194"/>
      <c r="C26" s="194"/>
      <c r="D26" s="195"/>
      <c r="E26" s="185" t="s">
        <v>175</v>
      </c>
      <c r="F26" s="194"/>
      <c r="G26" s="194"/>
      <c r="H26" s="195"/>
      <c r="I26" s="67" t="s">
        <v>176</v>
      </c>
      <c r="J26" s="68" t="s">
        <v>3</v>
      </c>
      <c r="K26" s="67" t="s">
        <v>4</v>
      </c>
      <c r="L26" s="67" t="s">
        <v>5</v>
      </c>
      <c r="M26" s="185" t="s">
        <v>177</v>
      </c>
      <c r="N26" s="186"/>
    </row>
    <row r="27" spans="1:14" ht="27.75" customHeight="1">
      <c r="A27" s="69"/>
      <c r="B27" s="71" t="s">
        <v>6</v>
      </c>
      <c r="C27" s="71"/>
      <c r="D27" s="71"/>
      <c r="E27" s="70"/>
      <c r="F27" s="71"/>
      <c r="G27" s="71"/>
      <c r="H27" s="71"/>
      <c r="I27" s="72" t="s">
        <v>178</v>
      </c>
      <c r="J27" s="146">
        <v>1.59</v>
      </c>
      <c r="K27" s="73">
        <f>HLOOKUP('地区選択'!$B$3,'地区選択'!$F$3:$K$8,2)</f>
        <v>20400</v>
      </c>
      <c r="L27" s="74">
        <f aca="true" t="shared" si="1" ref="L27:L35">IF(J27="","",ROUND(J27*K27,0))</f>
        <v>32436</v>
      </c>
      <c r="M27" s="75"/>
      <c r="N27" s="76"/>
    </row>
    <row r="28" spans="1:14" ht="27.75" customHeight="1">
      <c r="A28" s="69"/>
      <c r="B28" s="71" t="s">
        <v>179</v>
      </c>
      <c r="C28" s="71"/>
      <c r="D28" s="71"/>
      <c r="E28" s="70"/>
      <c r="F28" s="71"/>
      <c r="G28" s="71"/>
      <c r="H28" s="71"/>
      <c r="I28" s="72" t="s">
        <v>178</v>
      </c>
      <c r="J28" s="146">
        <v>4.76</v>
      </c>
      <c r="K28" s="73">
        <f>HLOOKUP('地区選択'!$B$3,'地区選択'!$F$3:$K$8,5)</f>
        <v>21800</v>
      </c>
      <c r="L28" s="74">
        <f t="shared" si="1"/>
        <v>103768</v>
      </c>
      <c r="M28" s="70"/>
      <c r="N28" s="76"/>
    </row>
    <row r="29" spans="1:14" ht="27.75" customHeight="1">
      <c r="A29" s="69"/>
      <c r="B29" s="71" t="s">
        <v>180</v>
      </c>
      <c r="C29" s="71"/>
      <c r="D29" s="71"/>
      <c r="E29" s="70"/>
      <c r="F29" s="71"/>
      <c r="G29" s="71"/>
      <c r="H29" s="71"/>
      <c r="I29" s="72" t="s">
        <v>178</v>
      </c>
      <c r="J29" s="147">
        <v>3.17</v>
      </c>
      <c r="K29" s="73">
        <f>HLOOKUP('地区選択'!$B$3,'地区選択'!$F$3:$K$8,3)</f>
        <v>19000</v>
      </c>
      <c r="L29" s="74">
        <f t="shared" si="1"/>
        <v>60230</v>
      </c>
      <c r="M29" s="70"/>
      <c r="N29" s="76"/>
    </row>
    <row r="30" spans="1:14" ht="27.75" customHeight="1">
      <c r="A30" s="69"/>
      <c r="B30" s="71" t="s">
        <v>9</v>
      </c>
      <c r="C30" s="71"/>
      <c r="D30" s="71"/>
      <c r="E30" s="70"/>
      <c r="F30" s="71"/>
      <c r="G30" s="71"/>
      <c r="H30" s="71"/>
      <c r="I30" s="72" t="s">
        <v>178</v>
      </c>
      <c r="J30" s="147">
        <v>3.17</v>
      </c>
      <c r="K30" s="73">
        <f>HLOOKUP('地区選択'!$B$3,'地区選択'!$F$3:$K$8,4)</f>
        <v>16200</v>
      </c>
      <c r="L30" s="74">
        <f t="shared" si="1"/>
        <v>51354</v>
      </c>
      <c r="M30" s="70"/>
      <c r="N30" s="76"/>
    </row>
    <row r="31" spans="1:14" ht="27.75" customHeight="1">
      <c r="A31" s="69"/>
      <c r="B31" s="71" t="s">
        <v>181</v>
      </c>
      <c r="C31" s="71"/>
      <c r="D31" s="71"/>
      <c r="E31" s="70"/>
      <c r="F31" s="71" t="s">
        <v>182</v>
      </c>
      <c r="G31" s="71"/>
      <c r="H31" s="71"/>
      <c r="I31" s="72" t="s">
        <v>183</v>
      </c>
      <c r="J31" s="147">
        <v>5.46</v>
      </c>
      <c r="K31" s="74">
        <v>19200</v>
      </c>
      <c r="L31" s="74">
        <f t="shared" si="1"/>
        <v>104832</v>
      </c>
      <c r="M31" s="70"/>
      <c r="N31" s="76"/>
    </row>
    <row r="32" spans="1:14" ht="27.75" customHeight="1">
      <c r="A32" s="69"/>
      <c r="B32" s="71" t="s">
        <v>184</v>
      </c>
      <c r="C32" s="71"/>
      <c r="D32" s="71"/>
      <c r="E32" s="70"/>
      <c r="F32" s="71" t="s">
        <v>185</v>
      </c>
      <c r="G32" s="71"/>
      <c r="H32" s="71"/>
      <c r="I32" s="72" t="s">
        <v>186</v>
      </c>
      <c r="J32" s="147">
        <v>16.12</v>
      </c>
      <c r="K32" s="74">
        <v>4700</v>
      </c>
      <c r="L32" s="74">
        <f t="shared" si="1"/>
        <v>75764</v>
      </c>
      <c r="M32" s="70"/>
      <c r="N32" s="76"/>
    </row>
    <row r="33" spans="1:14" ht="27.75" customHeight="1">
      <c r="A33" s="69"/>
      <c r="B33" s="71" t="s">
        <v>136</v>
      </c>
      <c r="C33" s="71"/>
      <c r="D33" s="71"/>
      <c r="E33" s="70"/>
      <c r="F33" s="71" t="s">
        <v>258</v>
      </c>
      <c r="G33" s="71"/>
      <c r="H33" s="71"/>
      <c r="I33" s="72" t="s">
        <v>187</v>
      </c>
      <c r="J33" s="147">
        <v>13.65</v>
      </c>
      <c r="K33" s="74">
        <v>260</v>
      </c>
      <c r="L33" s="74">
        <f t="shared" si="1"/>
        <v>3549</v>
      </c>
      <c r="M33" s="70"/>
      <c r="N33" s="76"/>
    </row>
    <row r="34" spans="1:14" ht="27.75" customHeight="1">
      <c r="A34" s="69"/>
      <c r="B34" s="71" t="s">
        <v>188</v>
      </c>
      <c r="C34" s="71"/>
      <c r="D34" s="71"/>
      <c r="E34" s="70"/>
      <c r="F34" s="71" t="s">
        <v>189</v>
      </c>
      <c r="G34" s="71"/>
      <c r="H34" s="71"/>
      <c r="I34" s="72" t="s">
        <v>190</v>
      </c>
      <c r="J34" s="147">
        <v>1.59</v>
      </c>
      <c r="K34" s="73">
        <f>D129</f>
        <v>16940</v>
      </c>
      <c r="L34" s="74">
        <f t="shared" si="1"/>
        <v>26935</v>
      </c>
      <c r="M34" s="70"/>
      <c r="N34" s="76" t="s">
        <v>135</v>
      </c>
    </row>
    <row r="35" spans="1:14" ht="27.75" customHeight="1">
      <c r="A35" s="69"/>
      <c r="B35" s="71" t="s">
        <v>191</v>
      </c>
      <c r="C35" s="71"/>
      <c r="D35" s="71"/>
      <c r="E35" s="70"/>
      <c r="F35" s="71" t="s">
        <v>192</v>
      </c>
      <c r="G35" s="71"/>
      <c r="H35" s="71"/>
      <c r="I35" s="72" t="s">
        <v>190</v>
      </c>
      <c r="J35" s="147">
        <v>1.59</v>
      </c>
      <c r="K35" s="73">
        <f>D150</f>
        <v>26883</v>
      </c>
      <c r="L35" s="74">
        <f t="shared" si="1"/>
        <v>42744</v>
      </c>
      <c r="M35" s="70"/>
      <c r="N35" s="76" t="s">
        <v>147</v>
      </c>
    </row>
    <row r="36" spans="1:14" ht="27.75" customHeight="1">
      <c r="A36" s="69"/>
      <c r="B36" s="71" t="s">
        <v>193</v>
      </c>
      <c r="C36" s="71"/>
      <c r="D36" s="71"/>
      <c r="E36" s="70"/>
      <c r="F36" s="71"/>
      <c r="G36" s="71"/>
      <c r="H36" s="71"/>
      <c r="I36" s="72" t="s">
        <v>194</v>
      </c>
      <c r="J36" s="147">
        <v>19</v>
      </c>
      <c r="K36" s="74"/>
      <c r="L36" s="74">
        <f>INT(SUM(L27:L30)*19%)</f>
        <v>47079</v>
      </c>
      <c r="M36" s="70"/>
      <c r="N36" s="76"/>
    </row>
    <row r="37" spans="1:14" ht="27.75" customHeight="1">
      <c r="A37" s="69"/>
      <c r="B37" s="71"/>
      <c r="C37" s="71"/>
      <c r="D37" s="71"/>
      <c r="E37" s="70"/>
      <c r="F37" s="71"/>
      <c r="G37" s="71"/>
      <c r="H37" s="71"/>
      <c r="I37" s="72"/>
      <c r="J37" s="77"/>
      <c r="K37" s="74"/>
      <c r="L37" s="74">
        <f>IF(J37="","",ROUND(J37*K37,0))</f>
      </c>
      <c r="M37" s="70"/>
      <c r="N37" s="76"/>
    </row>
    <row r="38" spans="1:14" ht="27.75" customHeight="1">
      <c r="A38" s="69"/>
      <c r="B38" s="71"/>
      <c r="C38" s="71"/>
      <c r="D38" s="71"/>
      <c r="E38" s="70"/>
      <c r="F38" s="71"/>
      <c r="G38" s="71"/>
      <c r="H38" s="71"/>
      <c r="I38" s="72"/>
      <c r="J38" s="77"/>
      <c r="K38" s="74"/>
      <c r="L38" s="74">
        <f>IF(J38="","",ROUND(J38*K38,0))</f>
      </c>
      <c r="M38" s="70"/>
      <c r="N38" s="76"/>
    </row>
    <row r="39" spans="1:14" ht="27.75" customHeight="1">
      <c r="A39" s="69"/>
      <c r="B39" s="71"/>
      <c r="C39" s="71"/>
      <c r="D39" s="71"/>
      <c r="E39" s="70"/>
      <c r="F39" s="71"/>
      <c r="G39" s="71"/>
      <c r="H39" s="71"/>
      <c r="I39" s="72"/>
      <c r="J39" s="77"/>
      <c r="K39" s="74"/>
      <c r="L39" s="74"/>
      <c r="M39" s="70"/>
      <c r="N39" s="76"/>
    </row>
    <row r="40" spans="1:14" ht="27.75" customHeight="1">
      <c r="A40" s="187" t="s">
        <v>99</v>
      </c>
      <c r="B40" s="188"/>
      <c r="C40" s="188"/>
      <c r="D40" s="189"/>
      <c r="E40" s="70"/>
      <c r="F40" s="71"/>
      <c r="G40" s="71"/>
      <c r="H40" s="71"/>
      <c r="I40" s="72"/>
      <c r="J40" s="77"/>
      <c r="K40" s="74"/>
      <c r="L40" s="74">
        <f>SUM(L27:L36)</f>
        <v>548691</v>
      </c>
      <c r="M40" s="70"/>
      <c r="N40" s="76"/>
    </row>
    <row r="41" spans="1:14" ht="27.75" customHeight="1">
      <c r="A41" s="190" t="s">
        <v>195</v>
      </c>
      <c r="B41" s="191"/>
      <c r="C41" s="191"/>
      <c r="D41" s="192"/>
      <c r="E41" s="79"/>
      <c r="F41" s="80"/>
      <c r="G41" s="80"/>
      <c r="H41" s="80"/>
      <c r="I41" s="81"/>
      <c r="J41" s="82"/>
      <c r="K41" s="83"/>
      <c r="L41" s="84">
        <f>INT(L40/10)</f>
        <v>54869</v>
      </c>
      <c r="M41" s="79"/>
      <c r="N41" s="85"/>
    </row>
    <row r="42" spans="1:14" ht="27.75" customHeight="1">
      <c r="A42" s="54"/>
      <c r="B42" s="54"/>
      <c r="C42" s="54"/>
      <c r="D42" s="54"/>
      <c r="E42" s="54"/>
      <c r="F42" s="54"/>
      <c r="G42" s="54"/>
      <c r="H42" s="200"/>
      <c r="I42" s="200"/>
      <c r="J42" s="200"/>
      <c r="K42" s="200"/>
      <c r="L42" s="66"/>
      <c r="M42" s="54"/>
      <c r="N42" s="86" t="s">
        <v>196</v>
      </c>
    </row>
    <row r="43" spans="1:14" ht="27.75" customHeight="1">
      <c r="A43" s="54"/>
      <c r="B43" s="54"/>
      <c r="C43" s="54"/>
      <c r="D43" s="54"/>
      <c r="E43" s="54"/>
      <c r="F43" s="54"/>
      <c r="G43" s="54"/>
      <c r="H43" s="55"/>
      <c r="I43" s="56" t="s">
        <v>158</v>
      </c>
      <c r="J43" s="57"/>
      <c r="K43" s="58" t="s">
        <v>170</v>
      </c>
      <c r="L43" s="59"/>
      <c r="M43" s="59"/>
      <c r="N43" s="59"/>
    </row>
    <row r="44" spans="1:14" ht="27.75" customHeight="1">
      <c r="A44" s="59"/>
      <c r="B44" s="59"/>
      <c r="C44" s="59"/>
      <c r="D44" s="59"/>
      <c r="E44" s="59"/>
      <c r="F44" s="59"/>
      <c r="G44" s="59"/>
      <c r="H44" s="54"/>
      <c r="I44" s="60"/>
      <c r="J44" s="61"/>
      <c r="K44" s="62"/>
      <c r="L44" s="54"/>
      <c r="M44" s="54"/>
      <c r="N44" s="63" t="s">
        <v>197</v>
      </c>
    </row>
    <row r="45" spans="1:14" ht="27.75" customHeight="1">
      <c r="A45" s="59"/>
      <c r="B45" s="63" t="s">
        <v>1</v>
      </c>
      <c r="C45" s="63"/>
      <c r="D45" s="64">
        <f>L62</f>
        <v>2572</v>
      </c>
      <c r="E45" s="63" t="s">
        <v>2</v>
      </c>
      <c r="F45" s="63"/>
      <c r="G45" s="65"/>
      <c r="H45" s="59"/>
      <c r="I45" s="87" t="s">
        <v>139</v>
      </c>
      <c r="J45" s="61"/>
      <c r="K45" s="62" t="s">
        <v>198</v>
      </c>
      <c r="L45" s="54"/>
      <c r="M45" s="54"/>
      <c r="N45" s="59"/>
    </row>
    <row r="46" spans="1:14" ht="7.5" customHeight="1">
      <c r="A46" s="59"/>
      <c r="B46" s="59"/>
      <c r="C46" s="65"/>
      <c r="D46" s="66"/>
      <c r="E46" s="66"/>
      <c r="F46" s="59"/>
      <c r="G46" s="65"/>
      <c r="H46" s="59"/>
      <c r="I46" s="60"/>
      <c r="J46" s="61"/>
      <c r="K46" s="62"/>
      <c r="L46" s="54"/>
      <c r="M46" s="54"/>
      <c r="N46" s="59"/>
    </row>
    <row r="47" spans="1:14" ht="27.75" customHeight="1">
      <c r="A47" s="193" t="s">
        <v>199</v>
      </c>
      <c r="B47" s="194"/>
      <c r="C47" s="194"/>
      <c r="D47" s="195"/>
      <c r="E47" s="185" t="s">
        <v>200</v>
      </c>
      <c r="F47" s="194"/>
      <c r="G47" s="194"/>
      <c r="H47" s="195"/>
      <c r="I47" s="67" t="s">
        <v>201</v>
      </c>
      <c r="J47" s="68" t="s">
        <v>3</v>
      </c>
      <c r="K47" s="67" t="s">
        <v>4</v>
      </c>
      <c r="L47" s="67" t="s">
        <v>5</v>
      </c>
      <c r="M47" s="185" t="s">
        <v>202</v>
      </c>
      <c r="N47" s="186"/>
    </row>
    <row r="48" spans="1:14" ht="27.75" customHeight="1">
      <c r="A48" s="69"/>
      <c r="B48" s="71" t="s">
        <v>6</v>
      </c>
      <c r="C48" s="71"/>
      <c r="D48" s="71"/>
      <c r="E48" s="70"/>
      <c r="F48" s="71"/>
      <c r="G48" s="71"/>
      <c r="H48" s="71"/>
      <c r="I48" s="72" t="s">
        <v>178</v>
      </c>
      <c r="J48" s="146">
        <v>0.3</v>
      </c>
      <c r="K48" s="73">
        <f>HLOOKUP('地区選択'!$B$3,'地区選択'!$F$3:$K$8,2)</f>
        <v>20400</v>
      </c>
      <c r="L48" s="74">
        <f>IF(J48="","",ROUND(J48*K48,0))</f>
        <v>6120</v>
      </c>
      <c r="M48" s="75"/>
      <c r="N48" s="76"/>
    </row>
    <row r="49" spans="1:14" ht="27.75" customHeight="1">
      <c r="A49" s="69"/>
      <c r="B49" s="71" t="s">
        <v>9</v>
      </c>
      <c r="C49" s="71"/>
      <c r="D49" s="71"/>
      <c r="E49" s="70"/>
      <c r="F49" s="71"/>
      <c r="G49" s="71"/>
      <c r="H49" s="71"/>
      <c r="I49" s="72" t="s">
        <v>178</v>
      </c>
      <c r="J49" s="146">
        <v>1.21</v>
      </c>
      <c r="K49" s="73">
        <f>HLOOKUP('地区選択'!$B$3,'地区選択'!$F$3:$K$8,4)</f>
        <v>16200</v>
      </c>
      <c r="L49" s="74">
        <f>IF(J49="","",ROUND(J49*K49,0))</f>
        <v>19602</v>
      </c>
      <c r="M49" s="70"/>
      <c r="N49" s="76"/>
    </row>
    <row r="50" spans="1:14" ht="27.75" customHeight="1">
      <c r="A50" s="69"/>
      <c r="B50" s="71"/>
      <c r="C50" s="71"/>
      <c r="D50" s="71"/>
      <c r="E50" s="70"/>
      <c r="F50" s="71"/>
      <c r="G50" s="71"/>
      <c r="H50" s="71"/>
      <c r="I50" s="72"/>
      <c r="J50" s="89"/>
      <c r="K50" s="73"/>
      <c r="L50" s="74">
        <f>IF(J50="","",ROUND(J50*K50,0))</f>
      </c>
      <c r="M50" s="70"/>
      <c r="N50" s="76"/>
    </row>
    <row r="51" spans="1:14" ht="27.75" customHeight="1">
      <c r="A51" s="69"/>
      <c r="B51" s="71"/>
      <c r="C51" s="71"/>
      <c r="D51" s="71"/>
      <c r="E51" s="70"/>
      <c r="F51" s="71"/>
      <c r="G51" s="71"/>
      <c r="H51" s="71"/>
      <c r="I51" s="72"/>
      <c r="J51" s="89"/>
      <c r="K51" s="74"/>
      <c r="L51" s="74"/>
      <c r="M51" s="70"/>
      <c r="N51" s="76"/>
    </row>
    <row r="52" spans="1:14" ht="27.75" customHeight="1">
      <c r="A52" s="69"/>
      <c r="B52" s="71"/>
      <c r="C52" s="71"/>
      <c r="D52" s="71"/>
      <c r="E52" s="70"/>
      <c r="F52" s="71"/>
      <c r="G52" s="71"/>
      <c r="H52" s="71"/>
      <c r="I52" s="72"/>
      <c r="J52" s="77"/>
      <c r="K52" s="74"/>
      <c r="L52" s="74"/>
      <c r="M52" s="70"/>
      <c r="N52" s="76"/>
    </row>
    <row r="53" spans="1:14" ht="27.75" customHeight="1">
      <c r="A53" s="69"/>
      <c r="B53" s="71"/>
      <c r="C53" s="71"/>
      <c r="D53" s="71"/>
      <c r="E53" s="70"/>
      <c r="F53" s="71"/>
      <c r="G53" s="71"/>
      <c r="H53" s="71"/>
      <c r="I53" s="72"/>
      <c r="J53" s="77"/>
      <c r="K53" s="74"/>
      <c r="L53" s="74">
        <f aca="true" t="shared" si="2" ref="L53:L59">IF(J53="","",ROUND(J53*K53,0))</f>
      </c>
      <c r="M53" s="70"/>
      <c r="N53" s="76"/>
    </row>
    <row r="54" spans="1:14" ht="27.75" customHeight="1">
      <c r="A54" s="69"/>
      <c r="B54" s="71"/>
      <c r="C54" s="71"/>
      <c r="D54" s="71"/>
      <c r="E54" s="70"/>
      <c r="F54" s="71"/>
      <c r="G54" s="71"/>
      <c r="H54" s="71"/>
      <c r="I54" s="72"/>
      <c r="J54" s="77"/>
      <c r="K54" s="74"/>
      <c r="L54" s="74">
        <f t="shared" si="2"/>
      </c>
      <c r="M54" s="70"/>
      <c r="N54" s="76"/>
    </row>
    <row r="55" spans="1:14" ht="27.75" customHeight="1">
      <c r="A55" s="69"/>
      <c r="B55" s="71"/>
      <c r="C55" s="71"/>
      <c r="D55" s="71"/>
      <c r="E55" s="70"/>
      <c r="F55" s="71"/>
      <c r="G55" s="71"/>
      <c r="H55" s="71"/>
      <c r="I55" s="72"/>
      <c r="J55" s="77"/>
      <c r="K55" s="74"/>
      <c r="L55" s="74">
        <f t="shared" si="2"/>
      </c>
      <c r="M55" s="70"/>
      <c r="N55" s="76"/>
    </row>
    <row r="56" spans="1:14" ht="27.75" customHeight="1">
      <c r="A56" s="69"/>
      <c r="B56" s="71"/>
      <c r="C56" s="71"/>
      <c r="D56" s="71"/>
      <c r="E56" s="70"/>
      <c r="F56" s="71"/>
      <c r="G56" s="71"/>
      <c r="H56" s="71"/>
      <c r="I56" s="72"/>
      <c r="J56" s="77"/>
      <c r="K56" s="74"/>
      <c r="L56" s="74">
        <f t="shared" si="2"/>
      </c>
      <c r="M56" s="70"/>
      <c r="N56" s="76"/>
    </row>
    <row r="57" spans="1:14" ht="27.75" customHeight="1">
      <c r="A57" s="69"/>
      <c r="B57" s="71"/>
      <c r="C57" s="71"/>
      <c r="D57" s="71"/>
      <c r="E57" s="70"/>
      <c r="F57" s="71"/>
      <c r="G57" s="71"/>
      <c r="H57" s="71"/>
      <c r="I57" s="72"/>
      <c r="J57" s="77"/>
      <c r="K57" s="74"/>
      <c r="L57" s="74">
        <f t="shared" si="2"/>
      </c>
      <c r="M57" s="70"/>
      <c r="N57" s="76"/>
    </row>
    <row r="58" spans="1:14" ht="27.75" customHeight="1">
      <c r="A58" s="69"/>
      <c r="B58" s="71"/>
      <c r="C58" s="71"/>
      <c r="D58" s="71"/>
      <c r="E58" s="70"/>
      <c r="F58" s="71"/>
      <c r="G58" s="71"/>
      <c r="H58" s="71"/>
      <c r="I58" s="72"/>
      <c r="J58" s="77"/>
      <c r="K58" s="74"/>
      <c r="L58" s="74">
        <f t="shared" si="2"/>
      </c>
      <c r="M58" s="70"/>
      <c r="N58" s="76"/>
    </row>
    <row r="59" spans="1:14" ht="27.75" customHeight="1">
      <c r="A59" s="69"/>
      <c r="B59" s="71"/>
      <c r="C59" s="71"/>
      <c r="D59" s="71"/>
      <c r="E59" s="70"/>
      <c r="F59" s="71"/>
      <c r="G59" s="71"/>
      <c r="H59" s="71"/>
      <c r="I59" s="72"/>
      <c r="J59" s="77"/>
      <c r="K59" s="74"/>
      <c r="L59" s="74">
        <f t="shared" si="2"/>
      </c>
      <c r="M59" s="70"/>
      <c r="N59" s="76"/>
    </row>
    <row r="60" spans="1:14" ht="27.75" customHeight="1">
      <c r="A60" s="69"/>
      <c r="B60" s="71"/>
      <c r="C60" s="71"/>
      <c r="D60" s="71"/>
      <c r="E60" s="70"/>
      <c r="F60" s="71"/>
      <c r="G60" s="71"/>
      <c r="H60" s="71"/>
      <c r="I60" s="72"/>
      <c r="J60" s="77"/>
      <c r="K60" s="74"/>
      <c r="L60" s="74"/>
      <c r="M60" s="70"/>
      <c r="N60" s="76"/>
    </row>
    <row r="61" spans="1:14" ht="27.75" customHeight="1">
      <c r="A61" s="187" t="s">
        <v>99</v>
      </c>
      <c r="B61" s="188"/>
      <c r="C61" s="188"/>
      <c r="D61" s="189"/>
      <c r="E61" s="70"/>
      <c r="F61" s="71"/>
      <c r="G61" s="71"/>
      <c r="H61" s="71"/>
      <c r="I61" s="72"/>
      <c r="J61" s="77"/>
      <c r="K61" s="74"/>
      <c r="L61" s="74">
        <f>SUM(L48:L52)</f>
        <v>25722</v>
      </c>
      <c r="M61" s="70"/>
      <c r="N61" s="76"/>
    </row>
    <row r="62" spans="1:14" ht="27.75" customHeight="1">
      <c r="A62" s="190" t="s">
        <v>151</v>
      </c>
      <c r="B62" s="191"/>
      <c r="C62" s="191"/>
      <c r="D62" s="192"/>
      <c r="E62" s="79"/>
      <c r="F62" s="80"/>
      <c r="G62" s="80"/>
      <c r="H62" s="80"/>
      <c r="I62" s="81"/>
      <c r="J62" s="82"/>
      <c r="K62" s="83"/>
      <c r="L62" s="84">
        <f>INT(L61/10)</f>
        <v>2572</v>
      </c>
      <c r="M62" s="79"/>
      <c r="N62" s="85"/>
    </row>
    <row r="63" spans="1:14" ht="27.75" customHeight="1">
      <c r="A63" s="54"/>
      <c r="B63" s="54"/>
      <c r="C63" s="54"/>
      <c r="D63" s="54"/>
      <c r="E63" s="54"/>
      <c r="F63" s="54"/>
      <c r="G63" s="54"/>
      <c r="H63" s="200"/>
      <c r="I63" s="200"/>
      <c r="J63" s="200"/>
      <c r="K63" s="200"/>
      <c r="L63" s="66"/>
      <c r="M63" s="54"/>
      <c r="N63" s="86" t="s">
        <v>203</v>
      </c>
    </row>
    <row r="64" spans="1:14" ht="27.75" customHeight="1">
      <c r="A64" s="54"/>
      <c r="B64" s="54"/>
      <c r="C64" s="54"/>
      <c r="D64" s="54"/>
      <c r="E64" s="54"/>
      <c r="F64" s="54"/>
      <c r="G64" s="54"/>
      <c r="H64" s="55"/>
      <c r="I64" s="56" t="s">
        <v>204</v>
      </c>
      <c r="J64" s="57"/>
      <c r="K64" s="58" t="s">
        <v>170</v>
      </c>
      <c r="L64" s="59"/>
      <c r="M64" s="59"/>
      <c r="N64" s="59"/>
    </row>
    <row r="65" spans="1:14" ht="27.75" customHeight="1">
      <c r="A65" s="59"/>
      <c r="B65" s="59"/>
      <c r="C65" s="59"/>
      <c r="D65" s="59"/>
      <c r="E65" s="59"/>
      <c r="F65" s="59"/>
      <c r="G65" s="59"/>
      <c r="H65" s="54"/>
      <c r="I65" s="54"/>
      <c r="J65" s="61"/>
      <c r="K65" s="62"/>
      <c r="L65" s="54"/>
      <c r="M65" s="54"/>
      <c r="N65" s="63" t="s">
        <v>205</v>
      </c>
    </row>
    <row r="66" spans="1:14" ht="27.75" customHeight="1">
      <c r="A66" s="59"/>
      <c r="B66" s="63" t="s">
        <v>1</v>
      </c>
      <c r="C66" s="63"/>
      <c r="D66" s="64">
        <f>L83</f>
        <v>24834</v>
      </c>
      <c r="E66" s="63" t="s">
        <v>2</v>
      </c>
      <c r="F66" s="63"/>
      <c r="G66" s="65"/>
      <c r="H66" s="59"/>
      <c r="I66" s="87" t="s">
        <v>139</v>
      </c>
      <c r="J66" s="61"/>
      <c r="K66" s="60" t="s">
        <v>206</v>
      </c>
      <c r="L66" s="54"/>
      <c r="M66" s="54"/>
      <c r="N66" s="59"/>
    </row>
    <row r="67" spans="1:14" ht="7.5" customHeight="1">
      <c r="A67" s="59"/>
      <c r="B67" s="59"/>
      <c r="C67" s="65"/>
      <c r="D67" s="66"/>
      <c r="E67" s="66"/>
      <c r="F67" s="59"/>
      <c r="G67" s="65"/>
      <c r="H67" s="59"/>
      <c r="I67" s="60"/>
      <c r="J67" s="61"/>
      <c r="K67" s="62"/>
      <c r="L67" s="54"/>
      <c r="M67" s="54"/>
      <c r="N67" s="59"/>
    </row>
    <row r="68" spans="1:14" ht="27.75" customHeight="1">
      <c r="A68" s="193" t="s">
        <v>207</v>
      </c>
      <c r="B68" s="194"/>
      <c r="C68" s="194"/>
      <c r="D68" s="195"/>
      <c r="E68" s="185" t="s">
        <v>208</v>
      </c>
      <c r="F68" s="194"/>
      <c r="G68" s="194"/>
      <c r="H68" s="195"/>
      <c r="I68" s="67" t="s">
        <v>209</v>
      </c>
      <c r="J68" s="68" t="s">
        <v>3</v>
      </c>
      <c r="K68" s="67" t="s">
        <v>4</v>
      </c>
      <c r="L68" s="67" t="s">
        <v>5</v>
      </c>
      <c r="M68" s="185" t="s">
        <v>210</v>
      </c>
      <c r="N68" s="186"/>
    </row>
    <row r="69" spans="1:14" ht="27.75" customHeight="1">
      <c r="A69" s="69"/>
      <c r="B69" s="71" t="s">
        <v>6</v>
      </c>
      <c r="C69" s="71"/>
      <c r="D69" s="71"/>
      <c r="E69" s="70"/>
      <c r="F69" s="71"/>
      <c r="G69" s="71"/>
      <c r="H69" s="71"/>
      <c r="I69" s="72" t="s">
        <v>178</v>
      </c>
      <c r="J69" s="146">
        <v>0.33</v>
      </c>
      <c r="K69" s="73">
        <f>HLOOKUP('地区選択'!$B$3,'地区選択'!$F$3:$K$8,2)</f>
        <v>20400</v>
      </c>
      <c r="L69" s="74">
        <f>IF(J69="","",ROUND(J69*K69,0))</f>
        <v>6732</v>
      </c>
      <c r="M69" s="75"/>
      <c r="N69" s="76"/>
    </row>
    <row r="70" spans="1:14" ht="27.75" customHeight="1">
      <c r="A70" s="69"/>
      <c r="B70" s="71" t="s">
        <v>180</v>
      </c>
      <c r="C70" s="71"/>
      <c r="D70" s="71"/>
      <c r="E70" s="70"/>
      <c r="F70" s="71"/>
      <c r="G70" s="71"/>
      <c r="H70" s="71"/>
      <c r="I70" s="72" t="s">
        <v>178</v>
      </c>
      <c r="J70" s="146">
        <v>0.33</v>
      </c>
      <c r="K70" s="73">
        <f>HLOOKUP('地区選択'!$B$3,'地区選択'!$F$3:$K$8,3)</f>
        <v>19000</v>
      </c>
      <c r="L70" s="74">
        <f>IF(J70="","",ROUND(J70*K70,0))</f>
        <v>6270</v>
      </c>
      <c r="M70" s="70"/>
      <c r="N70" s="76"/>
    </row>
    <row r="71" spans="1:14" ht="27.75" customHeight="1">
      <c r="A71" s="69"/>
      <c r="B71" s="71" t="s">
        <v>9</v>
      </c>
      <c r="C71" s="71"/>
      <c r="D71" s="71"/>
      <c r="E71" s="70"/>
      <c r="F71" s="71"/>
      <c r="G71" s="71"/>
      <c r="H71" s="71"/>
      <c r="I71" s="72" t="s">
        <v>178</v>
      </c>
      <c r="J71" s="147">
        <v>0.33</v>
      </c>
      <c r="K71" s="73">
        <f>HLOOKUP('地区選択'!$B$3,'地区選択'!$F$3:$K$8,4)</f>
        <v>16200</v>
      </c>
      <c r="L71" s="74">
        <f>IF(J71="","",ROUND(J71*K71,0))</f>
        <v>5346</v>
      </c>
      <c r="M71" s="70"/>
      <c r="N71" s="76"/>
    </row>
    <row r="72" spans="1:14" ht="27.75" customHeight="1">
      <c r="A72" s="69"/>
      <c r="B72" s="71" t="s">
        <v>211</v>
      </c>
      <c r="C72" s="71"/>
      <c r="D72" s="71"/>
      <c r="E72" s="70"/>
      <c r="F72" s="71" t="s">
        <v>212</v>
      </c>
      <c r="G72" s="71"/>
      <c r="H72" s="71"/>
      <c r="I72" s="72" t="s">
        <v>109</v>
      </c>
      <c r="J72" s="147">
        <v>10</v>
      </c>
      <c r="K72" s="73">
        <f>VLOOKUP('地区選択'!$B$12,'地区選択'!$E$13:$J$18,6,1)</f>
        <v>23000</v>
      </c>
      <c r="L72" s="74">
        <f>IF(J72="","",ROUND(J72*K72,0))</f>
        <v>230000</v>
      </c>
      <c r="M72" s="70"/>
      <c r="N72" s="91" t="s">
        <v>244</v>
      </c>
    </row>
    <row r="73" spans="1:14" ht="27.75" customHeight="1">
      <c r="A73" s="69"/>
      <c r="B73" s="71"/>
      <c r="C73" s="71"/>
      <c r="D73" s="71"/>
      <c r="E73" s="70"/>
      <c r="F73" s="71"/>
      <c r="G73" s="71"/>
      <c r="H73" s="71"/>
      <c r="I73" s="72"/>
      <c r="J73" s="89"/>
      <c r="K73" s="78"/>
      <c r="L73" s="74"/>
      <c r="M73" s="70"/>
      <c r="N73" s="91"/>
    </row>
    <row r="74" spans="1:14" ht="27.75" customHeight="1">
      <c r="A74" s="69"/>
      <c r="B74" s="71"/>
      <c r="C74" s="71"/>
      <c r="D74" s="71"/>
      <c r="E74" s="70"/>
      <c r="F74" s="71"/>
      <c r="G74" s="71"/>
      <c r="H74" s="71"/>
      <c r="I74" s="72"/>
      <c r="J74" s="77"/>
      <c r="K74" s="74"/>
      <c r="L74" s="74">
        <f aca="true" t="shared" si="3" ref="L74:L80">IF(J74="","",ROUND(J74*K74,0))</f>
      </c>
      <c r="M74" s="70"/>
      <c r="N74" s="76"/>
    </row>
    <row r="75" spans="1:14" ht="27.75" customHeight="1">
      <c r="A75" s="69"/>
      <c r="B75" s="71"/>
      <c r="C75" s="71"/>
      <c r="D75" s="71"/>
      <c r="E75" s="70"/>
      <c r="F75" s="71"/>
      <c r="G75" s="71"/>
      <c r="H75" s="71"/>
      <c r="I75" s="72"/>
      <c r="J75" s="77"/>
      <c r="K75" s="74"/>
      <c r="L75" s="74">
        <f t="shared" si="3"/>
      </c>
      <c r="M75" s="70"/>
      <c r="N75" s="76"/>
    </row>
    <row r="76" spans="1:14" ht="27.75" customHeight="1">
      <c r="A76" s="69"/>
      <c r="B76" s="71"/>
      <c r="C76" s="71"/>
      <c r="D76" s="71"/>
      <c r="E76" s="70"/>
      <c r="F76" s="71"/>
      <c r="G76" s="71"/>
      <c r="H76" s="71"/>
      <c r="I76" s="72"/>
      <c r="J76" s="77"/>
      <c r="K76" s="74"/>
      <c r="L76" s="74">
        <f t="shared" si="3"/>
      </c>
      <c r="M76" s="70"/>
      <c r="N76" s="76"/>
    </row>
    <row r="77" spans="1:14" ht="27.75" customHeight="1">
      <c r="A77" s="69"/>
      <c r="B77" s="71"/>
      <c r="C77" s="71"/>
      <c r="D77" s="71"/>
      <c r="E77" s="70"/>
      <c r="F77" s="71"/>
      <c r="G77" s="71"/>
      <c r="H77" s="71"/>
      <c r="I77" s="72"/>
      <c r="J77" s="77"/>
      <c r="K77" s="74"/>
      <c r="L77" s="74">
        <f t="shared" si="3"/>
      </c>
      <c r="M77" s="70"/>
      <c r="N77" s="76"/>
    </row>
    <row r="78" spans="1:14" ht="27.75" customHeight="1">
      <c r="A78" s="69"/>
      <c r="B78" s="71"/>
      <c r="C78" s="71"/>
      <c r="D78" s="71"/>
      <c r="E78" s="70"/>
      <c r="F78" s="71"/>
      <c r="G78" s="71"/>
      <c r="H78" s="71"/>
      <c r="I78" s="72"/>
      <c r="J78" s="77"/>
      <c r="K78" s="74"/>
      <c r="L78" s="74">
        <f t="shared" si="3"/>
      </c>
      <c r="M78" s="70"/>
      <c r="N78" s="76"/>
    </row>
    <row r="79" spans="1:14" ht="27.75" customHeight="1">
      <c r="A79" s="69"/>
      <c r="B79" s="71"/>
      <c r="C79" s="71"/>
      <c r="D79" s="71"/>
      <c r="E79" s="70"/>
      <c r="F79" s="71"/>
      <c r="G79" s="71"/>
      <c r="H79" s="71"/>
      <c r="I79" s="72"/>
      <c r="J79" s="77"/>
      <c r="K79" s="74"/>
      <c r="L79" s="74">
        <f t="shared" si="3"/>
      </c>
      <c r="M79" s="70"/>
      <c r="N79" s="76"/>
    </row>
    <row r="80" spans="1:14" ht="27.75" customHeight="1">
      <c r="A80" s="69"/>
      <c r="B80" s="71"/>
      <c r="C80" s="71"/>
      <c r="D80" s="71"/>
      <c r="E80" s="70"/>
      <c r="F80" s="71"/>
      <c r="G80" s="71"/>
      <c r="H80" s="71"/>
      <c r="I80" s="72"/>
      <c r="J80" s="77"/>
      <c r="K80" s="74"/>
      <c r="L80" s="74">
        <f t="shared" si="3"/>
      </c>
      <c r="M80" s="70"/>
      <c r="N80" s="76"/>
    </row>
    <row r="81" spans="1:14" ht="27.75" customHeight="1">
      <c r="A81" s="69"/>
      <c r="B81" s="71"/>
      <c r="C81" s="71"/>
      <c r="D81" s="71"/>
      <c r="E81" s="70"/>
      <c r="F81" s="71"/>
      <c r="G81" s="71"/>
      <c r="H81" s="71"/>
      <c r="I81" s="72"/>
      <c r="J81" s="77"/>
      <c r="K81" s="74"/>
      <c r="L81" s="74"/>
      <c r="M81" s="70"/>
      <c r="N81" s="76"/>
    </row>
    <row r="82" spans="1:14" ht="27.75" customHeight="1">
      <c r="A82" s="187" t="s">
        <v>99</v>
      </c>
      <c r="B82" s="188"/>
      <c r="C82" s="188"/>
      <c r="D82" s="189"/>
      <c r="E82" s="70"/>
      <c r="F82" s="71"/>
      <c r="G82" s="71"/>
      <c r="H82" s="71"/>
      <c r="I82" s="72"/>
      <c r="J82" s="77"/>
      <c r="K82" s="74"/>
      <c r="L82" s="74">
        <f>SUM(L69:L72)</f>
        <v>248348</v>
      </c>
      <c r="M82" s="70"/>
      <c r="N82" s="76"/>
    </row>
    <row r="83" spans="1:14" ht="27.75" customHeight="1">
      <c r="A83" s="190" t="s">
        <v>151</v>
      </c>
      <c r="B83" s="191"/>
      <c r="C83" s="191"/>
      <c r="D83" s="192"/>
      <c r="E83" s="79"/>
      <c r="F83" s="80"/>
      <c r="G83" s="80"/>
      <c r="H83" s="80"/>
      <c r="I83" s="81"/>
      <c r="J83" s="82"/>
      <c r="K83" s="83"/>
      <c r="L83" s="84">
        <f>INT(L82/10)</f>
        <v>24834</v>
      </c>
      <c r="M83" s="79"/>
      <c r="N83" s="85"/>
    </row>
    <row r="84" spans="1:14" ht="27.75" customHeight="1">
      <c r="A84" s="54"/>
      <c r="B84" s="54"/>
      <c r="C84" s="54"/>
      <c r="D84" s="54"/>
      <c r="E84" s="54"/>
      <c r="F84" s="54"/>
      <c r="G84" s="54"/>
      <c r="H84" s="200"/>
      <c r="I84" s="200"/>
      <c r="J84" s="200"/>
      <c r="K84" s="200"/>
      <c r="L84" s="66"/>
      <c r="M84" s="54"/>
      <c r="N84" s="86" t="s">
        <v>213</v>
      </c>
    </row>
    <row r="85" spans="1:14" ht="27.75" customHeight="1">
      <c r="A85" s="54"/>
      <c r="B85" s="54"/>
      <c r="C85" s="54"/>
      <c r="D85" s="54"/>
      <c r="E85" s="54"/>
      <c r="F85" s="54"/>
      <c r="G85" s="54"/>
      <c r="H85" s="55"/>
      <c r="I85" s="56" t="s">
        <v>214</v>
      </c>
      <c r="J85" s="57"/>
      <c r="K85" s="58" t="s">
        <v>170</v>
      </c>
      <c r="L85" s="59"/>
      <c r="M85" s="59"/>
      <c r="N85" s="59"/>
    </row>
    <row r="86" spans="1:14" ht="27.75" customHeight="1">
      <c r="A86" s="59"/>
      <c r="B86" s="59"/>
      <c r="C86" s="59"/>
      <c r="D86" s="59"/>
      <c r="E86" s="59"/>
      <c r="F86" s="59"/>
      <c r="G86" s="59"/>
      <c r="H86" s="54"/>
      <c r="I86" s="60"/>
      <c r="J86" s="61"/>
      <c r="K86" s="62"/>
      <c r="L86" s="54"/>
      <c r="M86" s="54"/>
      <c r="N86" s="63" t="s">
        <v>215</v>
      </c>
    </row>
    <row r="87" spans="1:14" ht="27.75" customHeight="1">
      <c r="A87" s="59"/>
      <c r="B87" s="63" t="s">
        <v>1</v>
      </c>
      <c r="C87" s="63"/>
      <c r="D87" s="64">
        <f>L104</f>
        <v>1760</v>
      </c>
      <c r="E87" s="63" t="s">
        <v>2</v>
      </c>
      <c r="F87" s="63"/>
      <c r="G87" s="65"/>
      <c r="H87" s="59"/>
      <c r="I87" s="87" t="s">
        <v>140</v>
      </c>
      <c r="J87" s="61"/>
      <c r="K87" s="62" t="s">
        <v>216</v>
      </c>
      <c r="L87" s="54"/>
      <c r="M87" s="54"/>
      <c r="N87" s="59"/>
    </row>
    <row r="88" spans="1:14" ht="7.5" customHeight="1">
      <c r="A88" s="59"/>
      <c r="B88" s="59"/>
      <c r="C88" s="65"/>
      <c r="D88" s="66"/>
      <c r="E88" s="66"/>
      <c r="F88" s="59"/>
      <c r="G88" s="65"/>
      <c r="H88" s="59"/>
      <c r="I88" s="60"/>
      <c r="J88" s="61"/>
      <c r="K88" s="62"/>
      <c r="L88" s="54"/>
      <c r="M88" s="54"/>
      <c r="N88" s="59"/>
    </row>
    <row r="89" spans="1:14" ht="27.75" customHeight="1">
      <c r="A89" s="193" t="s">
        <v>174</v>
      </c>
      <c r="B89" s="194"/>
      <c r="C89" s="194"/>
      <c r="D89" s="195"/>
      <c r="E89" s="185" t="s">
        <v>175</v>
      </c>
      <c r="F89" s="194"/>
      <c r="G89" s="194"/>
      <c r="H89" s="195"/>
      <c r="I89" s="67" t="s">
        <v>176</v>
      </c>
      <c r="J89" s="68" t="s">
        <v>3</v>
      </c>
      <c r="K89" s="67" t="s">
        <v>4</v>
      </c>
      <c r="L89" s="67" t="s">
        <v>5</v>
      </c>
      <c r="M89" s="185" t="s">
        <v>177</v>
      </c>
      <c r="N89" s="186"/>
    </row>
    <row r="90" spans="1:14" ht="27.75" customHeight="1">
      <c r="A90" s="69"/>
      <c r="B90" s="71" t="s">
        <v>6</v>
      </c>
      <c r="C90" s="71"/>
      <c r="D90" s="71"/>
      <c r="E90" s="70"/>
      <c r="F90" s="71"/>
      <c r="G90" s="71"/>
      <c r="H90" s="71"/>
      <c r="I90" s="72" t="s">
        <v>178</v>
      </c>
      <c r="J90" s="146">
        <v>0.13</v>
      </c>
      <c r="K90" s="73">
        <f>HLOOKUP('地区選択'!$B$3,'地区選択'!$F$3:$K$8,2)</f>
        <v>20400</v>
      </c>
      <c r="L90" s="74">
        <f>IF(J90="","",ROUND(J90*K90,0))</f>
        <v>2652</v>
      </c>
      <c r="M90" s="75"/>
      <c r="N90" s="76"/>
    </row>
    <row r="91" spans="1:14" ht="27.75" customHeight="1">
      <c r="A91" s="69"/>
      <c r="B91" s="71" t="s">
        <v>180</v>
      </c>
      <c r="C91" s="71"/>
      <c r="D91" s="71"/>
      <c r="E91" s="70"/>
      <c r="F91" s="71"/>
      <c r="G91" s="71"/>
      <c r="H91" s="71"/>
      <c r="I91" s="72" t="s">
        <v>178</v>
      </c>
      <c r="J91" s="146">
        <v>0.26</v>
      </c>
      <c r="K91" s="73">
        <f>HLOOKUP('地区選択'!$B$3,'地区選択'!$F$3:$K$8,3)</f>
        <v>19000</v>
      </c>
      <c r="L91" s="74">
        <f>IF(J91="","",ROUND(J91*K91,0))</f>
        <v>4940</v>
      </c>
      <c r="M91" s="70"/>
      <c r="N91" s="76"/>
    </row>
    <row r="92" spans="1:14" ht="27.75" customHeight="1">
      <c r="A92" s="69"/>
      <c r="B92" s="71" t="s">
        <v>9</v>
      </c>
      <c r="C92" s="71"/>
      <c r="D92" s="71"/>
      <c r="E92" s="70"/>
      <c r="F92" s="71"/>
      <c r="G92" s="71"/>
      <c r="H92" s="71"/>
      <c r="I92" s="72" t="s">
        <v>178</v>
      </c>
      <c r="J92" s="147">
        <v>0.13</v>
      </c>
      <c r="K92" s="73">
        <f>HLOOKUP('地区選択'!$B$3,'地区選択'!$F$3:$K$8,4)</f>
        <v>16200</v>
      </c>
      <c r="L92" s="74">
        <f>IF(J92="","",ROUND(J92*K92,0))</f>
        <v>2106</v>
      </c>
      <c r="M92" s="70"/>
      <c r="N92" s="76"/>
    </row>
    <row r="93" spans="1:14" ht="27.75" customHeight="1">
      <c r="A93" s="69"/>
      <c r="B93" s="71" t="s">
        <v>217</v>
      </c>
      <c r="C93" s="71"/>
      <c r="D93" s="71"/>
      <c r="E93" s="70"/>
      <c r="F93" s="71" t="s">
        <v>218</v>
      </c>
      <c r="G93" s="71"/>
      <c r="H93" s="71"/>
      <c r="I93" s="72" t="s">
        <v>102</v>
      </c>
      <c r="J93" s="147">
        <v>11.3</v>
      </c>
      <c r="K93" s="74">
        <v>700</v>
      </c>
      <c r="L93" s="74">
        <f>IF(J93="","",ROUND(J93*K93,0))</f>
        <v>7910</v>
      </c>
      <c r="M93" s="70"/>
      <c r="N93" s="76"/>
    </row>
    <row r="94" spans="1:14" ht="27.75" customHeight="1">
      <c r="A94" s="69"/>
      <c r="B94" s="71"/>
      <c r="C94" s="71"/>
      <c r="D94" s="71"/>
      <c r="E94" s="70"/>
      <c r="F94" s="71"/>
      <c r="G94" s="71"/>
      <c r="H94" s="71"/>
      <c r="I94" s="72"/>
      <c r="J94" s="147"/>
      <c r="K94" s="74"/>
      <c r="L94" s="74"/>
      <c r="M94" s="70"/>
      <c r="N94" s="76"/>
    </row>
    <row r="95" spans="1:14" ht="27.75" customHeight="1">
      <c r="A95" s="69"/>
      <c r="B95" s="71"/>
      <c r="C95" s="71"/>
      <c r="D95" s="71"/>
      <c r="E95" s="70"/>
      <c r="F95" s="71"/>
      <c r="G95" s="71"/>
      <c r="H95" s="71"/>
      <c r="I95" s="72"/>
      <c r="J95" s="77"/>
      <c r="K95" s="74"/>
      <c r="L95" s="74">
        <f aca="true" t="shared" si="4" ref="L95:L101">IF(J95="","",ROUND(J95*K95,0))</f>
      </c>
      <c r="M95" s="70"/>
      <c r="N95" s="76"/>
    </row>
    <row r="96" spans="1:14" ht="27.75" customHeight="1">
      <c r="A96" s="69"/>
      <c r="B96" s="71"/>
      <c r="C96" s="71"/>
      <c r="D96" s="71"/>
      <c r="E96" s="70"/>
      <c r="F96" s="71"/>
      <c r="G96" s="71"/>
      <c r="H96" s="71"/>
      <c r="I96" s="72"/>
      <c r="J96" s="77"/>
      <c r="K96" s="74"/>
      <c r="L96" s="74">
        <f t="shared" si="4"/>
      </c>
      <c r="M96" s="70"/>
      <c r="N96" s="76"/>
    </row>
    <row r="97" spans="1:14" ht="27.75" customHeight="1">
      <c r="A97" s="69"/>
      <c r="B97" s="71"/>
      <c r="C97" s="71"/>
      <c r="D97" s="71"/>
      <c r="E97" s="70"/>
      <c r="F97" s="71"/>
      <c r="G97" s="71"/>
      <c r="H97" s="71"/>
      <c r="I97" s="72"/>
      <c r="J97" s="77"/>
      <c r="K97" s="74"/>
      <c r="L97" s="74">
        <f t="shared" si="4"/>
      </c>
      <c r="M97" s="70"/>
      <c r="N97" s="76"/>
    </row>
    <row r="98" spans="1:14" ht="27.75" customHeight="1">
      <c r="A98" s="69"/>
      <c r="B98" s="71"/>
      <c r="C98" s="71"/>
      <c r="D98" s="71"/>
      <c r="E98" s="70"/>
      <c r="F98" s="71"/>
      <c r="G98" s="71"/>
      <c r="H98" s="71"/>
      <c r="I98" s="72"/>
      <c r="J98" s="77"/>
      <c r="K98" s="74"/>
      <c r="L98" s="74">
        <f t="shared" si="4"/>
      </c>
      <c r="M98" s="70"/>
      <c r="N98" s="76"/>
    </row>
    <row r="99" spans="1:14" ht="27.75" customHeight="1">
      <c r="A99" s="69"/>
      <c r="B99" s="71"/>
      <c r="C99" s="71"/>
      <c r="D99" s="71"/>
      <c r="E99" s="70"/>
      <c r="F99" s="71"/>
      <c r="G99" s="71"/>
      <c r="H99" s="71"/>
      <c r="I99" s="72"/>
      <c r="J99" s="77"/>
      <c r="K99" s="74"/>
      <c r="L99" s="74">
        <f t="shared" si="4"/>
      </c>
      <c r="M99" s="70"/>
      <c r="N99" s="76"/>
    </row>
    <row r="100" spans="1:14" ht="27.75" customHeight="1">
      <c r="A100" s="69"/>
      <c r="B100" s="71"/>
      <c r="C100" s="71"/>
      <c r="D100" s="71"/>
      <c r="E100" s="70"/>
      <c r="F100" s="71"/>
      <c r="G100" s="71"/>
      <c r="H100" s="71"/>
      <c r="I100" s="72"/>
      <c r="J100" s="77"/>
      <c r="K100" s="74"/>
      <c r="L100" s="74">
        <f t="shared" si="4"/>
      </c>
      <c r="M100" s="70"/>
      <c r="N100" s="76"/>
    </row>
    <row r="101" spans="1:14" ht="27.75" customHeight="1">
      <c r="A101" s="69"/>
      <c r="B101" s="71"/>
      <c r="C101" s="71"/>
      <c r="D101" s="71"/>
      <c r="E101" s="70"/>
      <c r="F101" s="71"/>
      <c r="G101" s="71"/>
      <c r="H101" s="71"/>
      <c r="I101" s="72"/>
      <c r="J101" s="77"/>
      <c r="K101" s="74"/>
      <c r="L101" s="74">
        <f t="shared" si="4"/>
      </c>
      <c r="M101" s="70"/>
      <c r="N101" s="76"/>
    </row>
    <row r="102" spans="1:14" ht="27.75" customHeight="1">
      <c r="A102" s="69"/>
      <c r="B102" s="71"/>
      <c r="C102" s="71"/>
      <c r="D102" s="71"/>
      <c r="E102" s="70"/>
      <c r="F102" s="71"/>
      <c r="G102" s="71"/>
      <c r="H102" s="71"/>
      <c r="I102" s="72"/>
      <c r="J102" s="77"/>
      <c r="K102" s="74"/>
      <c r="L102" s="74"/>
      <c r="M102" s="70"/>
      <c r="N102" s="76"/>
    </row>
    <row r="103" spans="1:14" ht="27.75" customHeight="1">
      <c r="A103" s="187" t="s">
        <v>99</v>
      </c>
      <c r="B103" s="188"/>
      <c r="C103" s="188"/>
      <c r="D103" s="189"/>
      <c r="E103" s="70"/>
      <c r="F103" s="71"/>
      <c r="G103" s="71"/>
      <c r="H103" s="71"/>
      <c r="I103" s="72"/>
      <c r="J103" s="77"/>
      <c r="K103" s="74"/>
      <c r="L103" s="74">
        <f>SUM(L90:L94)</f>
        <v>17608</v>
      </c>
      <c r="M103" s="70"/>
      <c r="N103" s="76"/>
    </row>
    <row r="104" spans="1:14" ht="27.75" customHeight="1">
      <c r="A104" s="190" t="s">
        <v>219</v>
      </c>
      <c r="B104" s="191"/>
      <c r="C104" s="191"/>
      <c r="D104" s="192"/>
      <c r="E104" s="79"/>
      <c r="F104" s="80"/>
      <c r="G104" s="80"/>
      <c r="H104" s="80"/>
      <c r="I104" s="81"/>
      <c r="J104" s="82"/>
      <c r="K104" s="83"/>
      <c r="L104" s="84">
        <f>INT(L103/10)</f>
        <v>1760</v>
      </c>
      <c r="M104" s="79"/>
      <c r="N104" s="85"/>
    </row>
    <row r="105" spans="1:14" ht="27.75" customHeight="1">
      <c r="A105" s="54"/>
      <c r="B105" s="54"/>
      <c r="C105" s="54"/>
      <c r="D105" s="54"/>
      <c r="E105" s="54"/>
      <c r="F105" s="54"/>
      <c r="G105" s="54"/>
      <c r="H105" s="200"/>
      <c r="I105" s="200"/>
      <c r="J105" s="200"/>
      <c r="K105" s="200"/>
      <c r="L105" s="66"/>
      <c r="M105" s="54"/>
      <c r="N105" s="86" t="s">
        <v>220</v>
      </c>
    </row>
    <row r="106" spans="1:14" ht="27.75" customHeight="1">
      <c r="A106" s="54"/>
      <c r="B106" s="54"/>
      <c r="C106" s="54"/>
      <c r="D106" s="54"/>
      <c r="E106" s="54"/>
      <c r="F106" s="54"/>
      <c r="G106" s="54"/>
      <c r="H106" s="55"/>
      <c r="I106" s="56" t="s">
        <v>166</v>
      </c>
      <c r="J106" s="57"/>
      <c r="K106" s="58" t="s">
        <v>170</v>
      </c>
      <c r="L106" s="59"/>
      <c r="M106" s="59"/>
      <c r="N106" s="59"/>
    </row>
    <row r="107" spans="1:14" ht="27.75" customHeight="1">
      <c r="A107" s="59"/>
      <c r="B107" s="59"/>
      <c r="C107" s="59"/>
      <c r="D107" s="59"/>
      <c r="E107" s="59"/>
      <c r="F107" s="59"/>
      <c r="G107" s="59"/>
      <c r="H107" s="54"/>
      <c r="I107" s="60"/>
      <c r="J107" s="61"/>
      <c r="K107" s="62"/>
      <c r="L107" s="54"/>
      <c r="M107" s="54"/>
      <c r="N107" s="63" t="s">
        <v>145</v>
      </c>
    </row>
    <row r="108" spans="1:14" ht="27.75" customHeight="1">
      <c r="A108" s="59"/>
      <c r="B108" s="63" t="s">
        <v>1</v>
      </c>
      <c r="C108" s="63"/>
      <c r="D108" s="64">
        <f>L125</f>
        <v>4010</v>
      </c>
      <c r="E108" s="63" t="s">
        <v>2</v>
      </c>
      <c r="F108" s="63"/>
      <c r="G108" s="65"/>
      <c r="H108" s="59"/>
      <c r="I108" s="87" t="s">
        <v>139</v>
      </c>
      <c r="J108" s="61"/>
      <c r="K108" s="62" t="s">
        <v>221</v>
      </c>
      <c r="L108" s="54"/>
      <c r="M108" s="54"/>
      <c r="N108" s="59"/>
    </row>
    <row r="109" spans="1:14" ht="7.5" customHeight="1">
      <c r="A109" s="59"/>
      <c r="B109" s="59"/>
      <c r="C109" s="65"/>
      <c r="D109" s="66"/>
      <c r="E109" s="66"/>
      <c r="F109" s="59"/>
      <c r="G109" s="65"/>
      <c r="H109" s="59"/>
      <c r="I109" s="60"/>
      <c r="J109" s="61"/>
      <c r="K109" s="62"/>
      <c r="L109" s="54"/>
      <c r="M109" s="54"/>
      <c r="N109" s="59"/>
    </row>
    <row r="110" spans="1:14" ht="27.75" customHeight="1">
      <c r="A110" s="193" t="s">
        <v>199</v>
      </c>
      <c r="B110" s="194"/>
      <c r="C110" s="194"/>
      <c r="D110" s="195"/>
      <c r="E110" s="185" t="s">
        <v>200</v>
      </c>
      <c r="F110" s="194"/>
      <c r="G110" s="194"/>
      <c r="H110" s="195"/>
      <c r="I110" s="67" t="s">
        <v>201</v>
      </c>
      <c r="J110" s="68" t="s">
        <v>3</v>
      </c>
      <c r="K110" s="67" t="s">
        <v>4</v>
      </c>
      <c r="L110" s="67" t="s">
        <v>5</v>
      </c>
      <c r="M110" s="185" t="s">
        <v>202</v>
      </c>
      <c r="N110" s="186"/>
    </row>
    <row r="111" spans="1:14" ht="27.75" customHeight="1">
      <c r="A111" s="69"/>
      <c r="B111" s="71" t="s">
        <v>6</v>
      </c>
      <c r="C111" s="71"/>
      <c r="D111" s="71"/>
      <c r="E111" s="70"/>
      <c r="F111" s="71"/>
      <c r="G111" s="71"/>
      <c r="H111" s="71"/>
      <c r="I111" s="72" t="s">
        <v>178</v>
      </c>
      <c r="J111" s="146">
        <v>0.5</v>
      </c>
      <c r="K111" s="73">
        <f>HLOOKUP('地区選択'!$B$3,'地区選択'!$F$3:$K$8,2)</f>
        <v>20400</v>
      </c>
      <c r="L111" s="74">
        <f>IF(J111="","",ROUND(J111*K111,0))</f>
        <v>10200</v>
      </c>
      <c r="M111" s="75"/>
      <c r="N111" s="76"/>
    </row>
    <row r="112" spans="1:14" ht="27.75" customHeight="1">
      <c r="A112" s="69"/>
      <c r="B112" s="71" t="s">
        <v>222</v>
      </c>
      <c r="C112" s="71"/>
      <c r="D112" s="71"/>
      <c r="E112" s="70"/>
      <c r="F112" s="71"/>
      <c r="G112" s="71"/>
      <c r="H112" s="71"/>
      <c r="I112" s="72" t="s">
        <v>178</v>
      </c>
      <c r="J112" s="147">
        <v>1</v>
      </c>
      <c r="K112" s="73">
        <f>HLOOKUP('地区選択'!$B$3,'地区選択'!$F$3:$K$8,5)</f>
        <v>21800</v>
      </c>
      <c r="L112" s="74">
        <f>IF(J112="","",ROUND(J112*K112,0))</f>
        <v>21800</v>
      </c>
      <c r="M112" s="70"/>
      <c r="N112" s="76"/>
    </row>
    <row r="113" spans="1:14" ht="27.75" customHeight="1">
      <c r="A113" s="69"/>
      <c r="B113" s="71" t="s">
        <v>223</v>
      </c>
      <c r="C113" s="71"/>
      <c r="D113" s="71"/>
      <c r="E113" s="70"/>
      <c r="F113" s="71"/>
      <c r="G113" s="71"/>
      <c r="H113" s="71"/>
      <c r="I113" s="72" t="s">
        <v>178</v>
      </c>
      <c r="J113" s="146">
        <v>0.5</v>
      </c>
      <c r="K113" s="73">
        <f>HLOOKUP('地区選択'!$B$3,'地区選択'!$F$3:$K$8,4)</f>
        <v>16200</v>
      </c>
      <c r="L113" s="74">
        <f>IF(J113="","",ROUND(J113*K113,0))</f>
        <v>8100</v>
      </c>
      <c r="M113" s="70"/>
      <c r="N113" s="76"/>
    </row>
    <row r="114" spans="1:14" ht="27.75" customHeight="1">
      <c r="A114" s="69"/>
      <c r="B114" s="71"/>
      <c r="C114" s="71"/>
      <c r="D114" s="71"/>
      <c r="E114" s="70"/>
      <c r="F114" s="71"/>
      <c r="G114" s="71"/>
      <c r="H114" s="71"/>
      <c r="I114" s="72"/>
      <c r="J114" s="89"/>
      <c r="K114" s="74"/>
      <c r="L114" s="74">
        <f>IF(J114="","",ROUND(J114*K114,0))</f>
      </c>
      <c r="M114" s="70"/>
      <c r="N114" s="76"/>
    </row>
    <row r="115" spans="1:14" ht="27.75" customHeight="1">
      <c r="A115" s="69"/>
      <c r="B115" s="71"/>
      <c r="C115" s="71"/>
      <c r="D115" s="71"/>
      <c r="E115" s="70"/>
      <c r="F115" s="71"/>
      <c r="G115" s="71"/>
      <c r="H115" s="71"/>
      <c r="I115" s="72"/>
      <c r="J115" s="77"/>
      <c r="K115" s="74"/>
      <c r="L115" s="74"/>
      <c r="M115" s="70"/>
      <c r="N115" s="76"/>
    </row>
    <row r="116" spans="1:14" ht="27.75" customHeight="1">
      <c r="A116" s="69"/>
      <c r="B116" s="71"/>
      <c r="C116" s="71"/>
      <c r="D116" s="71"/>
      <c r="E116" s="70"/>
      <c r="F116" s="71"/>
      <c r="G116" s="71"/>
      <c r="H116" s="71"/>
      <c r="I116" s="72"/>
      <c r="J116" s="77"/>
      <c r="K116" s="74"/>
      <c r="L116" s="74">
        <f aca="true" t="shared" si="5" ref="L116:L122">IF(J116="","",ROUND(J116*K116,0))</f>
      </c>
      <c r="M116" s="70"/>
      <c r="N116" s="76"/>
    </row>
    <row r="117" spans="1:14" ht="27.75" customHeight="1">
      <c r="A117" s="69"/>
      <c r="B117" s="71"/>
      <c r="C117" s="71"/>
      <c r="D117" s="71"/>
      <c r="E117" s="70"/>
      <c r="F117" s="71"/>
      <c r="G117" s="71"/>
      <c r="H117" s="71"/>
      <c r="I117" s="72"/>
      <c r="J117" s="77"/>
      <c r="K117" s="74"/>
      <c r="L117" s="74">
        <f t="shared" si="5"/>
      </c>
      <c r="M117" s="70"/>
      <c r="N117" s="76"/>
    </row>
    <row r="118" spans="1:14" ht="27.75" customHeight="1">
      <c r="A118" s="69"/>
      <c r="B118" s="71"/>
      <c r="C118" s="71"/>
      <c r="D118" s="71"/>
      <c r="E118" s="70"/>
      <c r="F118" s="71"/>
      <c r="G118" s="71"/>
      <c r="H118" s="71"/>
      <c r="I118" s="72"/>
      <c r="J118" s="77"/>
      <c r="K118" s="74"/>
      <c r="L118" s="74">
        <f t="shared" si="5"/>
      </c>
      <c r="M118" s="70"/>
      <c r="N118" s="76"/>
    </row>
    <row r="119" spans="1:14" ht="27.75" customHeight="1">
      <c r="A119" s="69"/>
      <c r="B119" s="71"/>
      <c r="C119" s="71"/>
      <c r="D119" s="71"/>
      <c r="E119" s="70"/>
      <c r="F119" s="71"/>
      <c r="G119" s="71"/>
      <c r="H119" s="71"/>
      <c r="I119" s="72"/>
      <c r="J119" s="77"/>
      <c r="K119" s="74"/>
      <c r="L119" s="74">
        <f t="shared" si="5"/>
      </c>
      <c r="M119" s="70"/>
      <c r="N119" s="76"/>
    </row>
    <row r="120" spans="1:14" ht="27.75" customHeight="1">
      <c r="A120" s="69"/>
      <c r="B120" s="71"/>
      <c r="C120" s="71"/>
      <c r="D120" s="71"/>
      <c r="E120" s="70"/>
      <c r="F120" s="71"/>
      <c r="G120" s="71"/>
      <c r="H120" s="71"/>
      <c r="I120" s="72"/>
      <c r="J120" s="77"/>
      <c r="K120" s="74"/>
      <c r="L120" s="74">
        <f t="shared" si="5"/>
      </c>
      <c r="M120" s="70"/>
      <c r="N120" s="76"/>
    </row>
    <row r="121" spans="1:14" ht="27.75" customHeight="1">
      <c r="A121" s="69"/>
      <c r="B121" s="71"/>
      <c r="C121" s="71"/>
      <c r="D121" s="71"/>
      <c r="E121" s="70"/>
      <c r="F121" s="71"/>
      <c r="G121" s="71"/>
      <c r="H121" s="71"/>
      <c r="I121" s="72"/>
      <c r="J121" s="77"/>
      <c r="K121" s="74"/>
      <c r="L121" s="74">
        <f t="shared" si="5"/>
      </c>
      <c r="M121" s="70"/>
      <c r="N121" s="76"/>
    </row>
    <row r="122" spans="1:14" ht="27.75" customHeight="1">
      <c r="A122" s="69"/>
      <c r="B122" s="71"/>
      <c r="C122" s="71"/>
      <c r="D122" s="71"/>
      <c r="E122" s="70"/>
      <c r="F122" s="71"/>
      <c r="G122" s="71"/>
      <c r="H122" s="71"/>
      <c r="I122" s="72"/>
      <c r="J122" s="77"/>
      <c r="K122" s="74"/>
      <c r="L122" s="74">
        <f t="shared" si="5"/>
      </c>
      <c r="M122" s="70"/>
      <c r="N122" s="76"/>
    </row>
    <row r="123" spans="1:14" ht="27.75" customHeight="1">
      <c r="A123" s="69"/>
      <c r="B123" s="71"/>
      <c r="C123" s="71"/>
      <c r="D123" s="71"/>
      <c r="E123" s="70"/>
      <c r="F123" s="71"/>
      <c r="G123" s="71"/>
      <c r="H123" s="71"/>
      <c r="I123" s="72"/>
      <c r="J123" s="77"/>
      <c r="K123" s="74"/>
      <c r="L123" s="74"/>
      <c r="M123" s="70"/>
      <c r="N123" s="76"/>
    </row>
    <row r="124" spans="1:14" ht="27.75" customHeight="1">
      <c r="A124" s="187" t="s">
        <v>99</v>
      </c>
      <c r="B124" s="188"/>
      <c r="C124" s="188"/>
      <c r="D124" s="189"/>
      <c r="E124" s="70"/>
      <c r="F124" s="71"/>
      <c r="G124" s="71"/>
      <c r="H124" s="71"/>
      <c r="I124" s="72"/>
      <c r="J124" s="77"/>
      <c r="K124" s="74"/>
      <c r="L124" s="74">
        <f>SUM(L111:L115)</f>
        <v>40100</v>
      </c>
      <c r="M124" s="70"/>
      <c r="N124" s="76"/>
    </row>
    <row r="125" spans="1:14" ht="27.75" customHeight="1">
      <c r="A125" s="190" t="s">
        <v>224</v>
      </c>
      <c r="B125" s="191"/>
      <c r="C125" s="191"/>
      <c r="D125" s="192"/>
      <c r="E125" s="79"/>
      <c r="F125" s="80"/>
      <c r="G125" s="80"/>
      <c r="H125" s="80"/>
      <c r="I125" s="81"/>
      <c r="J125" s="82"/>
      <c r="K125" s="83"/>
      <c r="L125" s="84">
        <f>INT(L124/10)</f>
        <v>4010</v>
      </c>
      <c r="M125" s="79"/>
      <c r="N125" s="85"/>
    </row>
    <row r="126" spans="1:14" ht="27.75" customHeight="1">
      <c r="A126" s="54"/>
      <c r="B126" s="54"/>
      <c r="C126" s="54"/>
      <c r="D126" s="54"/>
      <c r="E126" s="54"/>
      <c r="F126" s="54"/>
      <c r="G126" s="54"/>
      <c r="H126" s="200"/>
      <c r="I126" s="200"/>
      <c r="J126" s="200"/>
      <c r="K126" s="200"/>
      <c r="L126" s="66"/>
      <c r="M126" s="54"/>
      <c r="N126" s="86" t="s">
        <v>225</v>
      </c>
    </row>
    <row r="127" spans="1:14" ht="27.75" customHeight="1">
      <c r="A127" s="54"/>
      <c r="B127" s="54"/>
      <c r="C127" s="54"/>
      <c r="D127" s="54"/>
      <c r="E127" s="54"/>
      <c r="F127" s="54"/>
      <c r="G127" s="54"/>
      <c r="H127" s="55"/>
      <c r="I127" s="56" t="s">
        <v>226</v>
      </c>
      <c r="J127" s="57"/>
      <c r="K127" s="58" t="s">
        <v>170</v>
      </c>
      <c r="L127" s="59"/>
      <c r="M127" s="59"/>
      <c r="N127" s="59"/>
    </row>
    <row r="128" spans="1:14" ht="27.75" customHeight="1">
      <c r="A128" s="59"/>
      <c r="B128" s="59"/>
      <c r="C128" s="59"/>
      <c r="D128" s="59"/>
      <c r="E128" s="59"/>
      <c r="F128" s="59"/>
      <c r="G128" s="59"/>
      <c r="H128" s="54"/>
      <c r="I128" s="60"/>
      <c r="J128" s="61"/>
      <c r="K128" s="62"/>
      <c r="L128" s="54"/>
      <c r="M128" s="54"/>
      <c r="N128" s="63" t="s">
        <v>227</v>
      </c>
    </row>
    <row r="129" spans="1:14" ht="27.75" customHeight="1">
      <c r="A129" s="59"/>
      <c r="B129" s="63" t="s">
        <v>1</v>
      </c>
      <c r="C129" s="63"/>
      <c r="D129" s="64">
        <f>L146</f>
        <v>16940</v>
      </c>
      <c r="E129" s="63" t="s">
        <v>2</v>
      </c>
      <c r="F129" s="63"/>
      <c r="G129" s="65"/>
      <c r="H129" s="59"/>
      <c r="I129" s="87" t="s">
        <v>228</v>
      </c>
      <c r="J129" s="61"/>
      <c r="K129" s="62"/>
      <c r="L129" s="54"/>
      <c r="M129" s="54"/>
      <c r="N129" s="59"/>
    </row>
    <row r="130" spans="1:14" ht="7.5" customHeight="1">
      <c r="A130" s="59"/>
      <c r="B130" s="59"/>
      <c r="C130" s="65"/>
      <c r="D130" s="66"/>
      <c r="E130" s="66"/>
      <c r="F130" s="59"/>
      <c r="G130" s="65"/>
      <c r="H130" s="59"/>
      <c r="I130" s="60"/>
      <c r="J130" s="61"/>
      <c r="K130" s="62"/>
      <c r="L130" s="54"/>
      <c r="M130" s="54"/>
      <c r="N130" s="59"/>
    </row>
    <row r="131" spans="1:14" ht="27.75" customHeight="1">
      <c r="A131" s="193" t="s">
        <v>152</v>
      </c>
      <c r="B131" s="194"/>
      <c r="C131" s="194"/>
      <c r="D131" s="195"/>
      <c r="E131" s="185" t="s">
        <v>153</v>
      </c>
      <c r="F131" s="194"/>
      <c r="G131" s="194"/>
      <c r="H131" s="195"/>
      <c r="I131" s="67" t="s">
        <v>154</v>
      </c>
      <c r="J131" s="68" t="s">
        <v>3</v>
      </c>
      <c r="K131" s="67" t="s">
        <v>4</v>
      </c>
      <c r="L131" s="67" t="s">
        <v>5</v>
      </c>
      <c r="M131" s="185" t="s">
        <v>155</v>
      </c>
      <c r="N131" s="186"/>
    </row>
    <row r="132" spans="1:14" ht="27.75" customHeight="1">
      <c r="A132" s="69"/>
      <c r="B132" s="71" t="s">
        <v>229</v>
      </c>
      <c r="C132" s="71"/>
      <c r="D132" s="71"/>
      <c r="E132" s="70"/>
      <c r="F132" s="71" t="s">
        <v>230</v>
      </c>
      <c r="G132" s="71"/>
      <c r="H132" s="71"/>
      <c r="I132" s="72" t="s">
        <v>231</v>
      </c>
      <c r="J132" s="146">
        <v>22.6</v>
      </c>
      <c r="K132" s="74">
        <v>127</v>
      </c>
      <c r="L132" s="74">
        <f>IF(J132="","",ROUND(J132*K132,0))</f>
        <v>2870</v>
      </c>
      <c r="M132" s="75"/>
      <c r="N132" s="76"/>
    </row>
    <row r="133" spans="1:14" ht="27.75" customHeight="1">
      <c r="A133" s="69"/>
      <c r="B133" s="71" t="s">
        <v>232</v>
      </c>
      <c r="C133" s="71"/>
      <c r="D133" s="71"/>
      <c r="E133" s="70"/>
      <c r="F133" s="196" t="s">
        <v>233</v>
      </c>
      <c r="G133" s="196"/>
      <c r="H133" s="197"/>
      <c r="I133" s="72" t="s">
        <v>137</v>
      </c>
      <c r="J133" s="146">
        <v>1.5</v>
      </c>
      <c r="K133" s="74">
        <v>9380</v>
      </c>
      <c r="L133" s="74">
        <f>IF(J133="","",ROUND(J133*K133,0))</f>
        <v>14070</v>
      </c>
      <c r="M133" s="70"/>
      <c r="N133" s="158"/>
    </row>
    <row r="134" spans="1:14" ht="27.75" customHeight="1">
      <c r="A134" s="69"/>
      <c r="B134" s="71"/>
      <c r="C134" s="71"/>
      <c r="D134" s="71"/>
      <c r="E134" s="70"/>
      <c r="F134" s="71"/>
      <c r="G134" s="71"/>
      <c r="H134" s="71"/>
      <c r="I134" s="72"/>
      <c r="J134" s="77"/>
      <c r="K134" s="74"/>
      <c r="L134" s="74">
        <f aca="true" t="shared" si="6" ref="L134:L143">IF(J134="","",ROUND(J134*K134,0))</f>
      </c>
      <c r="M134" s="70"/>
      <c r="N134" s="76"/>
    </row>
    <row r="135" spans="1:14" ht="27.75" customHeight="1">
      <c r="A135" s="69"/>
      <c r="B135" s="71"/>
      <c r="C135" s="71"/>
      <c r="D135" s="71"/>
      <c r="E135" s="70"/>
      <c r="F135" s="71"/>
      <c r="G135" s="71"/>
      <c r="H135" s="71"/>
      <c r="I135" s="72"/>
      <c r="J135" s="77"/>
      <c r="K135" s="74"/>
      <c r="L135" s="74">
        <f t="shared" si="6"/>
      </c>
      <c r="M135" s="70"/>
      <c r="N135" s="76"/>
    </row>
    <row r="136" spans="1:14" ht="27.75" customHeight="1">
      <c r="A136" s="69"/>
      <c r="B136" s="71"/>
      <c r="C136" s="71"/>
      <c r="D136" s="71"/>
      <c r="E136" s="70"/>
      <c r="F136" s="71"/>
      <c r="G136" s="71"/>
      <c r="H136" s="71"/>
      <c r="I136" s="72"/>
      <c r="J136" s="77"/>
      <c r="K136" s="74"/>
      <c r="L136" s="74">
        <f t="shared" si="6"/>
      </c>
      <c r="M136" s="70"/>
      <c r="N136" s="76"/>
    </row>
    <row r="137" spans="1:14" ht="27.75" customHeight="1">
      <c r="A137" s="69"/>
      <c r="B137" s="71"/>
      <c r="C137" s="71"/>
      <c r="D137" s="71"/>
      <c r="E137" s="70"/>
      <c r="F137" s="71"/>
      <c r="G137" s="71"/>
      <c r="H137" s="71"/>
      <c r="I137" s="72"/>
      <c r="J137" s="77"/>
      <c r="K137" s="74"/>
      <c r="L137" s="74">
        <f t="shared" si="6"/>
      </c>
      <c r="M137" s="70"/>
      <c r="N137" s="76"/>
    </row>
    <row r="138" spans="1:14" ht="27.75" customHeight="1">
      <c r="A138" s="69"/>
      <c r="B138" s="71"/>
      <c r="C138" s="71"/>
      <c r="D138" s="71"/>
      <c r="E138" s="70"/>
      <c r="F138" s="71"/>
      <c r="G138" s="71"/>
      <c r="H138" s="71"/>
      <c r="I138" s="72"/>
      <c r="J138" s="77"/>
      <c r="K138" s="74"/>
      <c r="L138" s="74">
        <f t="shared" si="6"/>
      </c>
      <c r="M138" s="70"/>
      <c r="N138" s="76"/>
    </row>
    <row r="139" spans="1:14" ht="27.75" customHeight="1">
      <c r="A139" s="69"/>
      <c r="B139" s="71"/>
      <c r="C139" s="71"/>
      <c r="D139" s="71"/>
      <c r="E139" s="70"/>
      <c r="F139" s="71"/>
      <c r="G139" s="71"/>
      <c r="H139" s="71"/>
      <c r="I139" s="72"/>
      <c r="J139" s="77"/>
      <c r="K139" s="74"/>
      <c r="L139" s="74">
        <f t="shared" si="6"/>
      </c>
      <c r="M139" s="70"/>
      <c r="N139" s="76"/>
    </row>
    <row r="140" spans="1:14" ht="27.75" customHeight="1">
      <c r="A140" s="69"/>
      <c r="B140" s="71"/>
      <c r="C140" s="71"/>
      <c r="D140" s="71"/>
      <c r="E140" s="70"/>
      <c r="F140" s="71"/>
      <c r="G140" s="71"/>
      <c r="H140" s="71"/>
      <c r="I140" s="72"/>
      <c r="J140" s="77"/>
      <c r="K140" s="74"/>
      <c r="L140" s="74">
        <f t="shared" si="6"/>
      </c>
      <c r="M140" s="70"/>
      <c r="N140" s="76"/>
    </row>
    <row r="141" spans="1:14" ht="27.75" customHeight="1">
      <c r="A141" s="69"/>
      <c r="B141" s="71"/>
      <c r="C141" s="71"/>
      <c r="D141" s="71"/>
      <c r="E141" s="70"/>
      <c r="F141" s="71"/>
      <c r="G141" s="71"/>
      <c r="H141" s="71"/>
      <c r="I141" s="72"/>
      <c r="J141" s="77"/>
      <c r="K141" s="74"/>
      <c r="L141" s="74">
        <f t="shared" si="6"/>
      </c>
      <c r="M141" s="70"/>
      <c r="N141" s="76"/>
    </row>
    <row r="142" spans="1:14" ht="27.75" customHeight="1">
      <c r="A142" s="69"/>
      <c r="B142" s="71"/>
      <c r="C142" s="71"/>
      <c r="D142" s="71"/>
      <c r="E142" s="70"/>
      <c r="F142" s="71"/>
      <c r="G142" s="71"/>
      <c r="H142" s="71"/>
      <c r="I142" s="72"/>
      <c r="J142" s="77"/>
      <c r="K142" s="74"/>
      <c r="L142" s="74">
        <f t="shared" si="6"/>
      </c>
      <c r="M142" s="70"/>
      <c r="N142" s="76"/>
    </row>
    <row r="143" spans="1:14" ht="27.75" customHeight="1">
      <c r="A143" s="69"/>
      <c r="B143" s="71"/>
      <c r="C143" s="71"/>
      <c r="D143" s="71"/>
      <c r="E143" s="70"/>
      <c r="F143" s="71"/>
      <c r="G143" s="71"/>
      <c r="H143" s="71"/>
      <c r="I143" s="72"/>
      <c r="J143" s="77"/>
      <c r="K143" s="74"/>
      <c r="L143" s="74">
        <f t="shared" si="6"/>
      </c>
      <c r="M143" s="70"/>
      <c r="N143" s="76"/>
    </row>
    <row r="144" spans="1:14" ht="27.75" customHeight="1">
      <c r="A144" s="69"/>
      <c r="B144" s="71"/>
      <c r="C144" s="71"/>
      <c r="D144" s="71"/>
      <c r="E144" s="70"/>
      <c r="F144" s="71"/>
      <c r="G144" s="71"/>
      <c r="H144" s="71"/>
      <c r="I144" s="72"/>
      <c r="J144" s="77"/>
      <c r="K144" s="74"/>
      <c r="L144" s="74"/>
      <c r="M144" s="70"/>
      <c r="N144" s="76"/>
    </row>
    <row r="145" spans="1:14" ht="27.75" customHeight="1">
      <c r="A145" s="69"/>
      <c r="B145" s="71"/>
      <c r="C145" s="71"/>
      <c r="D145" s="71"/>
      <c r="E145" s="70"/>
      <c r="F145" s="71"/>
      <c r="G145" s="71"/>
      <c r="H145" s="71"/>
      <c r="I145" s="72"/>
      <c r="J145" s="77"/>
      <c r="K145" s="74"/>
      <c r="L145" s="74">
        <f>IF(J145="","",ROUND(J145*K145,0))</f>
      </c>
      <c r="M145" s="70"/>
      <c r="N145" s="76"/>
    </row>
    <row r="146" spans="1:14" ht="27.75" customHeight="1">
      <c r="A146" s="190" t="s">
        <v>234</v>
      </c>
      <c r="B146" s="191"/>
      <c r="C146" s="191"/>
      <c r="D146" s="192"/>
      <c r="E146" s="79"/>
      <c r="F146" s="80"/>
      <c r="G146" s="80"/>
      <c r="H146" s="80"/>
      <c r="I146" s="81"/>
      <c r="J146" s="82"/>
      <c r="K146" s="83"/>
      <c r="L146" s="84">
        <f>SUM(L132:L145)</f>
        <v>16940</v>
      </c>
      <c r="M146" s="79"/>
      <c r="N146" s="85"/>
    </row>
    <row r="147" spans="1:14" ht="27.75" customHeight="1">
      <c r="A147" s="54"/>
      <c r="B147" s="54"/>
      <c r="C147" s="54"/>
      <c r="D147" s="54"/>
      <c r="E147" s="54"/>
      <c r="F147" s="54"/>
      <c r="G147" s="54"/>
      <c r="H147" s="200"/>
      <c r="I147" s="200"/>
      <c r="J147" s="200"/>
      <c r="K147" s="200"/>
      <c r="L147" s="66"/>
      <c r="M147" s="54"/>
      <c r="N147" s="86" t="s">
        <v>148</v>
      </c>
    </row>
    <row r="148" spans="1:14" ht="27.75" customHeight="1">
      <c r="A148" s="54"/>
      <c r="B148" s="54"/>
      <c r="C148" s="54"/>
      <c r="D148" s="54"/>
      <c r="E148" s="54"/>
      <c r="F148" s="54"/>
      <c r="G148" s="54"/>
      <c r="H148" s="55"/>
      <c r="I148" s="56" t="s">
        <v>19</v>
      </c>
      <c r="J148" s="57"/>
      <c r="K148" s="58" t="s">
        <v>170</v>
      </c>
      <c r="L148" s="59"/>
      <c r="M148" s="59"/>
      <c r="N148" s="59"/>
    </row>
    <row r="149" spans="1:14" ht="27.75" customHeight="1">
      <c r="A149" s="59"/>
      <c r="B149" s="59"/>
      <c r="C149" s="59"/>
      <c r="D149" s="59"/>
      <c r="E149" s="59"/>
      <c r="F149" s="59"/>
      <c r="G149" s="59"/>
      <c r="H149" s="54"/>
      <c r="I149" s="60"/>
      <c r="J149" s="61"/>
      <c r="K149" s="62"/>
      <c r="L149" s="54"/>
      <c r="M149" s="54"/>
      <c r="N149" s="63" t="s">
        <v>235</v>
      </c>
    </row>
    <row r="150" spans="1:14" ht="27.75" customHeight="1">
      <c r="A150" s="59"/>
      <c r="B150" s="63" t="s">
        <v>1</v>
      </c>
      <c r="C150" s="63"/>
      <c r="D150" s="64">
        <f>L167</f>
        <v>26883</v>
      </c>
      <c r="E150" s="63" t="s">
        <v>2</v>
      </c>
      <c r="F150" s="63"/>
      <c r="G150" s="65"/>
      <c r="H150" s="59"/>
      <c r="I150" s="87" t="s">
        <v>228</v>
      </c>
      <c r="J150" s="61"/>
      <c r="K150" s="62"/>
      <c r="L150" s="54"/>
      <c r="M150" s="54"/>
      <c r="N150" s="59"/>
    </row>
    <row r="151" spans="1:14" ht="7.5" customHeight="1">
      <c r="A151" s="59"/>
      <c r="B151" s="59"/>
      <c r="C151" s="65"/>
      <c r="D151" s="66"/>
      <c r="E151" s="66"/>
      <c r="F151" s="59"/>
      <c r="G151" s="65"/>
      <c r="H151" s="59"/>
      <c r="I151" s="60"/>
      <c r="J151" s="61"/>
      <c r="K151" s="62"/>
      <c r="L151" s="54"/>
      <c r="M151" s="54"/>
      <c r="N151" s="59"/>
    </row>
    <row r="152" spans="1:14" ht="27.75" customHeight="1">
      <c r="A152" s="193" t="s">
        <v>152</v>
      </c>
      <c r="B152" s="194"/>
      <c r="C152" s="194"/>
      <c r="D152" s="195"/>
      <c r="E152" s="185" t="s">
        <v>153</v>
      </c>
      <c r="F152" s="194"/>
      <c r="G152" s="194"/>
      <c r="H152" s="195"/>
      <c r="I152" s="67" t="s">
        <v>154</v>
      </c>
      <c r="J152" s="68" t="s">
        <v>3</v>
      </c>
      <c r="K152" s="67" t="s">
        <v>4</v>
      </c>
      <c r="L152" s="67" t="s">
        <v>5</v>
      </c>
      <c r="M152" s="185" t="s">
        <v>155</v>
      </c>
      <c r="N152" s="186"/>
    </row>
    <row r="153" spans="1:14" ht="27.75" customHeight="1">
      <c r="A153" s="69"/>
      <c r="B153" s="71" t="s">
        <v>236</v>
      </c>
      <c r="C153" s="71"/>
      <c r="D153" s="71"/>
      <c r="E153" s="70"/>
      <c r="F153" s="71"/>
      <c r="G153" s="71"/>
      <c r="H153" s="71"/>
      <c r="I153" s="72" t="s">
        <v>178</v>
      </c>
      <c r="J153" s="146">
        <v>1</v>
      </c>
      <c r="K153" s="73">
        <f>HLOOKUP('地区選択'!$B$3,'地区選択'!$F$3:$K$8,6)</f>
        <v>15800</v>
      </c>
      <c r="L153" s="74">
        <f aca="true" t="shared" si="7" ref="L153:L164">IF(J153="","",ROUND(J153*K153,0))</f>
        <v>15800</v>
      </c>
      <c r="M153" s="75"/>
      <c r="N153" s="76"/>
    </row>
    <row r="154" spans="1:14" ht="27.75" customHeight="1">
      <c r="A154" s="69"/>
      <c r="B154" s="71" t="s">
        <v>237</v>
      </c>
      <c r="C154" s="71"/>
      <c r="D154" s="71"/>
      <c r="E154" s="70"/>
      <c r="F154" s="71" t="s">
        <v>238</v>
      </c>
      <c r="G154" s="71"/>
      <c r="H154" s="71"/>
      <c r="I154" s="72" t="s">
        <v>239</v>
      </c>
      <c r="J154" s="146">
        <v>14.2</v>
      </c>
      <c r="K154" s="74">
        <v>127</v>
      </c>
      <c r="L154" s="74">
        <f t="shared" si="7"/>
        <v>1803</v>
      </c>
      <c r="M154" s="70"/>
      <c r="N154" s="76"/>
    </row>
    <row r="155" spans="1:14" ht="27.75" customHeight="1">
      <c r="A155" s="69"/>
      <c r="B155" s="71" t="s">
        <v>240</v>
      </c>
      <c r="C155" s="71"/>
      <c r="D155" s="71"/>
      <c r="E155" s="70"/>
      <c r="F155" s="71" t="s">
        <v>241</v>
      </c>
      <c r="G155" s="71"/>
      <c r="H155" s="71"/>
      <c r="I155" s="72" t="s">
        <v>138</v>
      </c>
      <c r="J155" s="147">
        <v>1.6</v>
      </c>
      <c r="K155" s="74">
        <v>5800</v>
      </c>
      <c r="L155" s="74">
        <f t="shared" si="7"/>
        <v>9280</v>
      </c>
      <c r="M155" s="70"/>
      <c r="N155" s="158" t="s">
        <v>262</v>
      </c>
    </row>
    <row r="156" spans="1:14" ht="27.75" customHeight="1">
      <c r="A156" s="69"/>
      <c r="B156" s="71"/>
      <c r="C156" s="71"/>
      <c r="D156" s="71"/>
      <c r="E156" s="70"/>
      <c r="F156" s="71"/>
      <c r="G156" s="71"/>
      <c r="H156" s="71"/>
      <c r="I156" s="72"/>
      <c r="J156" s="77"/>
      <c r="K156" s="74"/>
      <c r="L156" s="74">
        <f t="shared" si="7"/>
      </c>
      <c r="M156" s="70"/>
      <c r="N156" s="76"/>
    </row>
    <row r="157" spans="1:14" ht="27.75" customHeight="1">
      <c r="A157" s="69"/>
      <c r="B157" s="71"/>
      <c r="C157" s="71"/>
      <c r="D157" s="71"/>
      <c r="E157" s="70"/>
      <c r="F157" s="71"/>
      <c r="G157" s="71"/>
      <c r="H157" s="71"/>
      <c r="I157" s="72"/>
      <c r="J157" s="77"/>
      <c r="K157" s="74"/>
      <c r="L157" s="74">
        <f t="shared" si="7"/>
      </c>
      <c r="M157" s="70"/>
      <c r="N157" s="76"/>
    </row>
    <row r="158" spans="1:14" ht="27.75" customHeight="1">
      <c r="A158" s="69"/>
      <c r="B158" s="71"/>
      <c r="C158" s="71"/>
      <c r="D158" s="71"/>
      <c r="E158" s="70"/>
      <c r="F158" s="71"/>
      <c r="G158" s="71"/>
      <c r="H158" s="71"/>
      <c r="I158" s="72"/>
      <c r="J158" s="77"/>
      <c r="K158" s="74"/>
      <c r="L158" s="74">
        <f t="shared" si="7"/>
      </c>
      <c r="M158" s="70"/>
      <c r="N158" s="76"/>
    </row>
    <row r="159" spans="1:14" ht="27.75" customHeight="1">
      <c r="A159" s="69"/>
      <c r="B159" s="71"/>
      <c r="C159" s="71"/>
      <c r="D159" s="71"/>
      <c r="E159" s="70"/>
      <c r="F159" s="71"/>
      <c r="G159" s="71"/>
      <c r="H159" s="71"/>
      <c r="I159" s="72"/>
      <c r="J159" s="77"/>
      <c r="K159" s="74"/>
      <c r="L159" s="74">
        <f t="shared" si="7"/>
      </c>
      <c r="M159" s="70"/>
      <c r="N159" s="76"/>
    </row>
    <row r="160" spans="1:14" ht="27.75" customHeight="1">
      <c r="A160" s="69"/>
      <c r="B160" s="71"/>
      <c r="C160" s="71"/>
      <c r="D160" s="71"/>
      <c r="E160" s="70"/>
      <c r="F160" s="71"/>
      <c r="G160" s="71"/>
      <c r="H160" s="71"/>
      <c r="I160" s="72"/>
      <c r="J160" s="77"/>
      <c r="K160" s="74"/>
      <c r="L160" s="74">
        <f t="shared" si="7"/>
      </c>
      <c r="M160" s="70"/>
      <c r="N160" s="76"/>
    </row>
    <row r="161" spans="1:14" ht="27.75" customHeight="1">
      <c r="A161" s="69"/>
      <c r="B161" s="71"/>
      <c r="C161" s="71"/>
      <c r="D161" s="71"/>
      <c r="E161" s="70"/>
      <c r="F161" s="71"/>
      <c r="G161" s="71"/>
      <c r="H161" s="71"/>
      <c r="I161" s="72"/>
      <c r="J161" s="77"/>
      <c r="K161" s="74"/>
      <c r="L161" s="74">
        <f t="shared" si="7"/>
      </c>
      <c r="M161" s="70"/>
      <c r="N161" s="76"/>
    </row>
    <row r="162" spans="1:14" ht="27.75" customHeight="1">
      <c r="A162" s="69"/>
      <c r="B162" s="71"/>
      <c r="C162" s="71"/>
      <c r="D162" s="71"/>
      <c r="E162" s="70"/>
      <c r="F162" s="71"/>
      <c r="G162" s="71"/>
      <c r="H162" s="71"/>
      <c r="I162" s="72"/>
      <c r="J162" s="77"/>
      <c r="K162" s="74"/>
      <c r="L162" s="74">
        <f t="shared" si="7"/>
      </c>
      <c r="M162" s="70"/>
      <c r="N162" s="76"/>
    </row>
    <row r="163" spans="1:14" ht="27.75" customHeight="1">
      <c r="A163" s="69"/>
      <c r="B163" s="71"/>
      <c r="C163" s="71"/>
      <c r="D163" s="71"/>
      <c r="E163" s="70"/>
      <c r="F163" s="71"/>
      <c r="G163" s="71"/>
      <c r="H163" s="71"/>
      <c r="I163" s="72"/>
      <c r="J163" s="77"/>
      <c r="K163" s="74"/>
      <c r="L163" s="74">
        <f t="shared" si="7"/>
      </c>
      <c r="M163" s="70"/>
      <c r="N163" s="76"/>
    </row>
    <row r="164" spans="1:14" ht="27.75" customHeight="1">
      <c r="A164" s="69"/>
      <c r="B164" s="71"/>
      <c r="C164" s="71"/>
      <c r="D164" s="71"/>
      <c r="E164" s="70"/>
      <c r="F164" s="71"/>
      <c r="G164" s="71"/>
      <c r="H164" s="71"/>
      <c r="I164" s="72"/>
      <c r="J164" s="77"/>
      <c r="K164" s="74"/>
      <c r="L164" s="74">
        <f t="shared" si="7"/>
      </c>
      <c r="M164" s="70"/>
      <c r="N164" s="76"/>
    </row>
    <row r="165" spans="1:14" ht="27.75" customHeight="1">
      <c r="A165" s="69"/>
      <c r="B165" s="71"/>
      <c r="C165" s="71"/>
      <c r="D165" s="71"/>
      <c r="E165" s="70"/>
      <c r="F165" s="71"/>
      <c r="G165" s="71"/>
      <c r="H165" s="71"/>
      <c r="I165" s="72"/>
      <c r="J165" s="77"/>
      <c r="K165" s="74"/>
      <c r="L165" s="74"/>
      <c r="M165" s="70"/>
      <c r="N165" s="76"/>
    </row>
    <row r="166" spans="1:14" ht="27.75" customHeight="1">
      <c r="A166" s="69"/>
      <c r="B166" s="71"/>
      <c r="C166" s="71"/>
      <c r="D166" s="71"/>
      <c r="E166" s="70"/>
      <c r="F166" s="71"/>
      <c r="G166" s="71"/>
      <c r="H166" s="71"/>
      <c r="I166" s="72"/>
      <c r="J166" s="77"/>
      <c r="K166" s="74"/>
      <c r="L166" s="74">
        <f>IF(J166="","",ROUND(J166*K166,0))</f>
      </c>
      <c r="M166" s="70"/>
      <c r="N166" s="76"/>
    </row>
    <row r="167" spans="1:14" ht="27.75" customHeight="1">
      <c r="A167" s="190" t="s">
        <v>242</v>
      </c>
      <c r="B167" s="191"/>
      <c r="C167" s="191"/>
      <c r="D167" s="192"/>
      <c r="E167" s="79"/>
      <c r="F167" s="80"/>
      <c r="G167" s="80"/>
      <c r="H167" s="80"/>
      <c r="I167" s="81"/>
      <c r="J167" s="82"/>
      <c r="K167" s="83"/>
      <c r="L167" s="84">
        <f>SUM(L153:L166)</f>
        <v>26883</v>
      </c>
      <c r="M167" s="79"/>
      <c r="N167" s="85"/>
    </row>
    <row r="168" spans="1:14" ht="27.75" customHeight="1">
      <c r="A168" s="54"/>
      <c r="B168" s="54"/>
      <c r="C168" s="54"/>
      <c r="D168" s="54"/>
      <c r="E168" s="54"/>
      <c r="F168" s="54"/>
      <c r="G168" s="54"/>
      <c r="H168" s="200"/>
      <c r="I168" s="200"/>
      <c r="J168" s="200"/>
      <c r="K168" s="200"/>
      <c r="L168" s="66"/>
      <c r="M168" s="54"/>
      <c r="N168" s="86" t="s">
        <v>243</v>
      </c>
    </row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</sheetData>
  <sheetProtection/>
  <mergeCells count="49">
    <mergeCell ref="F11:H11"/>
    <mergeCell ref="H105:K105"/>
    <mergeCell ref="H126:K126"/>
    <mergeCell ref="H147:K147"/>
    <mergeCell ref="H168:K168"/>
    <mergeCell ref="H21:K21"/>
    <mergeCell ref="H42:K42"/>
    <mergeCell ref="H63:K63"/>
    <mergeCell ref="H84:K84"/>
    <mergeCell ref="F133:H133"/>
    <mergeCell ref="A5:D5"/>
    <mergeCell ref="E5:H5"/>
    <mergeCell ref="M5:N5"/>
    <mergeCell ref="M131:N131"/>
    <mergeCell ref="A131:D131"/>
    <mergeCell ref="F10:H10"/>
    <mergeCell ref="A62:D62"/>
    <mergeCell ref="M89:N89"/>
    <mergeCell ref="A104:D104"/>
    <mergeCell ref="M68:N68"/>
    <mergeCell ref="M152:N152"/>
    <mergeCell ref="A146:D146"/>
    <mergeCell ref="A26:D26"/>
    <mergeCell ref="E26:H26"/>
    <mergeCell ref="M26:N26"/>
    <mergeCell ref="A82:D82"/>
    <mergeCell ref="A41:D41"/>
    <mergeCell ref="A83:D83"/>
    <mergeCell ref="A40:D40"/>
    <mergeCell ref="M110:N110"/>
    <mergeCell ref="A167:D167"/>
    <mergeCell ref="F14:H14"/>
    <mergeCell ref="E131:H131"/>
    <mergeCell ref="E68:H68"/>
    <mergeCell ref="A68:D68"/>
    <mergeCell ref="A103:D103"/>
    <mergeCell ref="A89:D89"/>
    <mergeCell ref="E89:H89"/>
    <mergeCell ref="A152:D152"/>
    <mergeCell ref="E152:H152"/>
    <mergeCell ref="M47:N47"/>
    <mergeCell ref="A124:D124"/>
    <mergeCell ref="A20:D20"/>
    <mergeCell ref="A125:D125"/>
    <mergeCell ref="A110:D110"/>
    <mergeCell ref="E110:H110"/>
    <mergeCell ref="A61:D61"/>
    <mergeCell ref="A47:D47"/>
    <mergeCell ref="E47:H47"/>
  </mergeCells>
  <printOptions/>
  <pageMargins left="0.52" right="0.28" top="0.74" bottom="0.2755905511811024" header="0" footer="0.433070866141732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C7" sqref="C7"/>
    </sheetView>
  </sheetViews>
  <sheetFormatPr defaultColWidth="8" defaultRowHeight="24.75" customHeight="1"/>
  <cols>
    <col min="1" max="1" width="14" style="47" customWidth="1"/>
    <col min="2" max="2" width="2.3984375" style="46" customWidth="1"/>
    <col min="3" max="3" width="84.59765625" style="46" customWidth="1"/>
    <col min="4" max="4" width="15.19921875" style="46" customWidth="1"/>
    <col min="5" max="5" width="15.09765625" style="46" customWidth="1"/>
    <col min="6" max="16384" width="8" style="46" customWidth="1"/>
  </cols>
  <sheetData>
    <row r="1" spans="1:5" ht="39.75" customHeight="1">
      <c r="A1" s="201" t="s">
        <v>43</v>
      </c>
      <c r="B1" s="201"/>
      <c r="C1" s="201"/>
      <c r="D1" s="201"/>
      <c r="E1" s="201"/>
    </row>
    <row r="2" spans="1:5" ht="30" customHeight="1" thickBot="1">
      <c r="A2" s="92" t="s">
        <v>30</v>
      </c>
      <c r="B2" s="93"/>
      <c r="C2" s="94" t="s">
        <v>23</v>
      </c>
      <c r="D2" s="163" t="s">
        <v>260</v>
      </c>
      <c r="E2" s="163" t="s">
        <v>259</v>
      </c>
    </row>
    <row r="3" spans="1:9" ht="24.75" customHeight="1" thickTop="1">
      <c r="A3" s="95">
        <v>1</v>
      </c>
      <c r="B3" s="96"/>
      <c r="C3" s="97" t="s">
        <v>246</v>
      </c>
      <c r="D3" s="159">
        <v>20000</v>
      </c>
      <c r="E3" s="159">
        <v>23000</v>
      </c>
      <c r="G3" s="168"/>
      <c r="I3" s="169"/>
    </row>
    <row r="4" spans="1:9" ht="24.75" customHeight="1">
      <c r="A4" s="98"/>
      <c r="B4" s="99"/>
      <c r="C4" s="100" t="s">
        <v>44</v>
      </c>
      <c r="D4" s="160"/>
      <c r="E4" s="160"/>
      <c r="G4" s="168"/>
      <c r="I4" s="170"/>
    </row>
    <row r="5" spans="1:9" ht="24.75" customHeight="1">
      <c r="A5" s="98">
        <v>2</v>
      </c>
      <c r="B5" s="99"/>
      <c r="C5" s="101" t="s">
        <v>247</v>
      </c>
      <c r="D5" s="161">
        <v>24000</v>
      </c>
      <c r="E5" s="161">
        <v>27000</v>
      </c>
      <c r="G5" s="168"/>
      <c r="I5" s="169"/>
    </row>
    <row r="6" spans="1:9" ht="24.75" customHeight="1">
      <c r="A6" s="98"/>
      <c r="B6" s="99"/>
      <c r="C6" s="100" t="s">
        <v>134</v>
      </c>
      <c r="D6" s="160"/>
      <c r="E6" s="160"/>
      <c r="G6" s="168"/>
      <c r="I6" s="170"/>
    </row>
    <row r="7" spans="1:9" ht="24.75" customHeight="1">
      <c r="A7" s="98">
        <v>3</v>
      </c>
      <c r="B7" s="99"/>
      <c r="C7" s="101" t="s">
        <v>249</v>
      </c>
      <c r="D7" s="161">
        <v>20500</v>
      </c>
      <c r="E7" s="161">
        <v>23500</v>
      </c>
      <c r="G7" s="168"/>
      <c r="I7" s="169"/>
    </row>
    <row r="8" spans="1:9" ht="24.75" customHeight="1">
      <c r="A8" s="98"/>
      <c r="B8" s="99"/>
      <c r="C8" s="100" t="s">
        <v>45</v>
      </c>
      <c r="D8" s="160"/>
      <c r="E8" s="160"/>
      <c r="G8" s="168"/>
      <c r="I8" s="170"/>
    </row>
    <row r="9" spans="1:9" ht="24.75" customHeight="1">
      <c r="A9" s="98">
        <v>4</v>
      </c>
      <c r="B9" s="99"/>
      <c r="C9" s="101" t="s">
        <v>248</v>
      </c>
      <c r="D9" s="161">
        <v>25500</v>
      </c>
      <c r="E9" s="161">
        <v>28500</v>
      </c>
      <c r="G9" s="168"/>
      <c r="I9" s="169"/>
    </row>
    <row r="10" spans="1:9" ht="24.75" customHeight="1">
      <c r="A10" s="98"/>
      <c r="B10" s="99"/>
      <c r="C10" s="100" t="s">
        <v>134</v>
      </c>
      <c r="D10" s="160"/>
      <c r="E10" s="160"/>
      <c r="G10" s="168"/>
      <c r="I10" s="170"/>
    </row>
    <row r="11" spans="1:9" ht="24.75" customHeight="1">
      <c r="A11" s="98">
        <v>5</v>
      </c>
      <c r="B11" s="99"/>
      <c r="C11" s="165" t="s">
        <v>245</v>
      </c>
      <c r="D11" s="161">
        <v>21000</v>
      </c>
      <c r="E11" s="161">
        <v>24000</v>
      </c>
      <c r="G11" s="168"/>
      <c r="I11" s="169"/>
    </row>
    <row r="12" spans="1:9" ht="24.75" customHeight="1">
      <c r="A12" s="98"/>
      <c r="B12" s="99"/>
      <c r="C12" s="100" t="s">
        <v>45</v>
      </c>
      <c r="D12" s="160"/>
      <c r="E12" s="160"/>
      <c r="G12" s="168"/>
      <c r="I12" s="170"/>
    </row>
    <row r="13" spans="1:9" ht="24.75" customHeight="1">
      <c r="A13" s="98">
        <v>6</v>
      </c>
      <c r="B13" s="99"/>
      <c r="C13" s="165" t="s">
        <v>25</v>
      </c>
      <c r="D13" s="161">
        <v>26000</v>
      </c>
      <c r="E13" s="161">
        <v>29000</v>
      </c>
      <c r="G13" s="168"/>
      <c r="I13" s="169"/>
    </row>
    <row r="14" spans="1:9" ht="24.75" customHeight="1">
      <c r="A14" s="98"/>
      <c r="B14" s="99"/>
      <c r="C14" s="100" t="s">
        <v>134</v>
      </c>
      <c r="D14" s="160"/>
      <c r="E14" s="160"/>
      <c r="G14" s="168"/>
      <c r="I14" s="170"/>
    </row>
    <row r="15" spans="1:9" ht="24.75" customHeight="1">
      <c r="A15" s="98">
        <v>7</v>
      </c>
      <c r="B15" s="99"/>
      <c r="C15" s="166" t="s">
        <v>251</v>
      </c>
      <c r="D15" s="167">
        <v>24150</v>
      </c>
      <c r="E15" s="167">
        <v>27150</v>
      </c>
      <c r="G15" s="168"/>
      <c r="I15" s="171"/>
    </row>
    <row r="16" spans="1:5" ht="24.75" customHeight="1">
      <c r="A16" s="225">
        <v>8</v>
      </c>
      <c r="B16" s="226"/>
      <c r="C16" s="227" t="s">
        <v>266</v>
      </c>
      <c r="D16" s="160"/>
      <c r="E16" s="160"/>
    </row>
    <row r="17" spans="1:5" ht="24.75" customHeight="1">
      <c r="A17" s="98" t="s">
        <v>29</v>
      </c>
      <c r="B17" s="99"/>
      <c r="C17" s="101" t="s">
        <v>46</v>
      </c>
      <c r="D17" s="160"/>
      <c r="E17" s="160"/>
    </row>
    <row r="18" spans="1:5" ht="24.75" customHeight="1">
      <c r="A18" s="98" t="s">
        <v>29</v>
      </c>
      <c r="B18" s="99"/>
      <c r="C18" s="101" t="s">
        <v>47</v>
      </c>
      <c r="D18" s="160"/>
      <c r="E18" s="160"/>
    </row>
    <row r="19" spans="1:5" ht="24.75" customHeight="1">
      <c r="A19" s="98"/>
      <c r="B19" s="99"/>
      <c r="C19" s="101"/>
      <c r="D19" s="160"/>
      <c r="E19" s="160"/>
    </row>
    <row r="20" spans="1:5" ht="24.75" customHeight="1">
      <c r="A20" s="98" t="s">
        <v>29</v>
      </c>
      <c r="B20" s="99"/>
      <c r="C20" s="101" t="s">
        <v>48</v>
      </c>
      <c r="D20" s="160"/>
      <c r="E20" s="160"/>
    </row>
    <row r="21" spans="1:5" ht="24.75" customHeight="1">
      <c r="A21" s="98"/>
      <c r="B21" s="99"/>
      <c r="C21" s="101" t="s">
        <v>49</v>
      </c>
      <c r="D21" s="160"/>
      <c r="E21" s="160"/>
    </row>
    <row r="22" spans="1:5" ht="24.75" customHeight="1">
      <c r="A22" s="102" t="s">
        <v>29</v>
      </c>
      <c r="B22" s="103"/>
      <c r="C22" s="104" t="s">
        <v>50</v>
      </c>
      <c r="D22" s="162"/>
      <c r="E22" s="162"/>
    </row>
  </sheetData>
  <sheetProtection/>
  <mergeCells count="1">
    <mergeCell ref="A1:E1"/>
  </mergeCells>
  <printOptions horizontalCentered="1"/>
  <pageMargins left="0.984251968503937" right="1.1811023622047245" top="0.7874015748031497" bottom="0.31496062992125984" header="0.5118110236220472" footer="0.2362204724409449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SheetLayoutView="100" zoomScalePageLayoutView="0" workbookViewId="0" topLeftCell="A1">
      <selection activeCell="C18" sqref="C18"/>
    </sheetView>
  </sheetViews>
  <sheetFormatPr defaultColWidth="8.796875" defaultRowHeight="14.25"/>
  <cols>
    <col min="1" max="1" width="10.69921875" style="48" customWidth="1"/>
    <col min="2" max="2" width="10.3984375" style="48" customWidth="1"/>
    <col min="3" max="3" width="9.3984375" style="48" customWidth="1"/>
    <col min="4" max="4" width="5.19921875" style="48" bestFit="1" customWidth="1"/>
    <col min="5" max="5" width="9.5" style="48" customWidth="1"/>
    <col min="6" max="6" width="9.8984375" style="48" bestFit="1" customWidth="1"/>
    <col min="7" max="7" width="3.59765625" style="48" customWidth="1"/>
    <col min="8" max="8" width="9" style="48" customWidth="1"/>
    <col min="9" max="9" width="11.69921875" style="48" customWidth="1"/>
    <col min="10" max="10" width="1.59765625" style="48" customWidth="1"/>
    <col min="11" max="11" width="9" style="48" customWidth="1"/>
    <col min="12" max="12" width="9.69921875" style="48" bestFit="1" customWidth="1"/>
    <col min="13" max="13" width="1.69921875" style="48" customWidth="1"/>
    <col min="14" max="14" width="12.3984375" style="48" customWidth="1"/>
    <col min="15" max="15" width="8.59765625" style="48" customWidth="1"/>
    <col min="16" max="16" width="2.8984375" style="48" customWidth="1"/>
    <col min="17" max="17" width="5.19921875" style="48" customWidth="1"/>
    <col min="18" max="18" width="7.5" style="48" customWidth="1"/>
    <col min="19" max="16384" width="9" style="48" customWidth="1"/>
  </cols>
  <sheetData>
    <row r="1" ht="11.25" customHeight="1"/>
    <row r="2" spans="1:15" ht="22.5" customHeight="1">
      <c r="A2" s="48" t="s">
        <v>83</v>
      </c>
      <c r="N2" s="49" t="s">
        <v>84</v>
      </c>
      <c r="O2" s="49"/>
    </row>
    <row r="3" ht="13.5" customHeight="1">
      <c r="N3" s="49"/>
    </row>
    <row r="4" spans="1:18" ht="18" customHeight="1">
      <c r="A4" s="210" t="s">
        <v>51</v>
      </c>
      <c r="B4" s="211"/>
      <c r="C4" s="211"/>
      <c r="D4" s="212"/>
      <c r="E4" s="216" t="s">
        <v>31</v>
      </c>
      <c r="F4" s="217"/>
      <c r="G4" s="218"/>
      <c r="H4" s="219" t="s">
        <v>32</v>
      </c>
      <c r="I4" s="217"/>
      <c r="J4" s="218"/>
      <c r="K4" s="216" t="s">
        <v>33</v>
      </c>
      <c r="L4" s="217"/>
      <c r="M4" s="218"/>
      <c r="N4" s="210" t="s">
        <v>52</v>
      </c>
      <c r="O4" s="211"/>
      <c r="P4" s="211"/>
      <c r="Q4" s="211"/>
      <c r="R4" s="212"/>
    </row>
    <row r="5" spans="1:18" ht="18" customHeight="1" thickBot="1">
      <c r="A5" s="213"/>
      <c r="B5" s="214"/>
      <c r="C5" s="214"/>
      <c r="D5" s="215"/>
      <c r="E5" s="204" t="s">
        <v>53</v>
      </c>
      <c r="F5" s="205"/>
      <c r="G5" s="206"/>
      <c r="H5" s="207" t="s">
        <v>54</v>
      </c>
      <c r="I5" s="208"/>
      <c r="J5" s="209"/>
      <c r="K5" s="207" t="s">
        <v>55</v>
      </c>
      <c r="L5" s="208"/>
      <c r="M5" s="209"/>
      <c r="N5" s="213"/>
      <c r="O5" s="214"/>
      <c r="P5" s="214"/>
      <c r="Q5" s="214"/>
      <c r="R5" s="215"/>
    </row>
    <row r="6" spans="1:18" ht="18" customHeight="1" thickTop="1">
      <c r="A6" s="105" t="s">
        <v>56</v>
      </c>
      <c r="B6" s="106" t="s">
        <v>57</v>
      </c>
      <c r="C6" s="106" t="s">
        <v>76</v>
      </c>
      <c r="D6" s="107" t="s">
        <v>58</v>
      </c>
      <c r="E6" s="105" t="s">
        <v>77</v>
      </c>
      <c r="F6" s="202" t="s">
        <v>59</v>
      </c>
      <c r="G6" s="203"/>
      <c r="H6" s="108" t="s">
        <v>77</v>
      </c>
      <c r="I6" s="202" t="s">
        <v>59</v>
      </c>
      <c r="J6" s="203"/>
      <c r="K6" s="105" t="s">
        <v>77</v>
      </c>
      <c r="L6" s="202" t="s">
        <v>59</v>
      </c>
      <c r="M6" s="203"/>
      <c r="N6" s="109"/>
      <c r="O6" s="109"/>
      <c r="P6" s="109"/>
      <c r="Q6" s="109"/>
      <c r="R6" s="110"/>
    </row>
    <row r="7" spans="1:18" ht="18" customHeight="1">
      <c r="A7" s="111"/>
      <c r="B7" s="112"/>
      <c r="C7" s="112"/>
      <c r="D7" s="113"/>
      <c r="E7" s="114"/>
      <c r="F7" s="115"/>
      <c r="G7" s="109"/>
      <c r="H7" s="111"/>
      <c r="I7" s="115"/>
      <c r="J7" s="110"/>
      <c r="K7" s="172"/>
      <c r="L7" s="173"/>
      <c r="M7" s="110"/>
      <c r="N7" s="116"/>
      <c r="O7" s="116"/>
      <c r="P7" s="116"/>
      <c r="Q7" s="117"/>
      <c r="R7" s="118"/>
    </row>
    <row r="8" spans="1:18" ht="18" customHeight="1">
      <c r="A8" s="119" t="s">
        <v>60</v>
      </c>
      <c r="B8" s="120"/>
      <c r="C8" s="121"/>
      <c r="D8" s="122"/>
      <c r="E8" s="123"/>
      <c r="F8" s="124"/>
      <c r="G8" s="116"/>
      <c r="H8" s="119"/>
      <c r="I8" s="125"/>
      <c r="J8" s="118"/>
      <c r="K8" s="174"/>
      <c r="L8" s="175"/>
      <c r="M8" s="118"/>
      <c r="N8" s="129" t="s">
        <v>79</v>
      </c>
      <c r="O8" s="129"/>
      <c r="P8" s="129"/>
      <c r="Q8" s="129"/>
      <c r="R8" s="130"/>
    </row>
    <row r="9" spans="1:18" ht="18" customHeight="1">
      <c r="A9" s="126" t="s">
        <v>34</v>
      </c>
      <c r="B9" s="120" t="s">
        <v>35</v>
      </c>
      <c r="C9" s="127">
        <v>9890</v>
      </c>
      <c r="D9" s="122" t="s">
        <v>36</v>
      </c>
      <c r="E9" s="123"/>
      <c r="F9" s="124"/>
      <c r="G9" s="116"/>
      <c r="H9" s="128">
        <f>'単独板＋枠'!L18</f>
        <v>489</v>
      </c>
      <c r="I9" s="124">
        <f>C9*H9</f>
        <v>4836210</v>
      </c>
      <c r="J9" s="118"/>
      <c r="K9" s="174"/>
      <c r="L9" s="175"/>
      <c r="M9" s="118"/>
      <c r="N9" s="129" t="s">
        <v>79</v>
      </c>
      <c r="O9" s="129"/>
      <c r="P9" s="129"/>
      <c r="Q9" s="129"/>
      <c r="R9" s="130"/>
    </row>
    <row r="10" spans="1:18" ht="18" customHeight="1">
      <c r="A10" s="119"/>
      <c r="B10" s="120" t="s">
        <v>37</v>
      </c>
      <c r="C10" s="127">
        <v>15300</v>
      </c>
      <c r="D10" s="122" t="s">
        <v>38</v>
      </c>
      <c r="E10" s="123"/>
      <c r="F10" s="124"/>
      <c r="G10" s="116"/>
      <c r="H10" s="119"/>
      <c r="I10" s="124"/>
      <c r="J10" s="118"/>
      <c r="K10" s="176">
        <f>'□300'!L18</f>
        <v>975</v>
      </c>
      <c r="L10" s="175">
        <f>K10*C10</f>
        <v>14917500</v>
      </c>
      <c r="M10" s="118"/>
      <c r="N10" s="129" t="s">
        <v>61</v>
      </c>
      <c r="O10" s="149">
        <v>1000</v>
      </c>
      <c r="P10" s="130" t="s">
        <v>82</v>
      </c>
      <c r="Q10" s="129"/>
      <c r="R10" s="130"/>
    </row>
    <row r="11" spans="1:18" ht="18" customHeight="1">
      <c r="A11" s="119"/>
      <c r="B11" s="120"/>
      <c r="C11" s="127"/>
      <c r="D11" s="122"/>
      <c r="E11" s="123"/>
      <c r="F11" s="124"/>
      <c r="G11" s="116"/>
      <c r="H11" s="119"/>
      <c r="I11" s="124"/>
      <c r="J11" s="118"/>
      <c r="K11" s="177"/>
      <c r="L11" s="175"/>
      <c r="M11" s="118"/>
      <c r="N11" s="129" t="s">
        <v>62</v>
      </c>
      <c r="O11" s="129" t="s">
        <v>264</v>
      </c>
      <c r="P11" s="129"/>
      <c r="Q11" s="148"/>
      <c r="R11" s="130"/>
    </row>
    <row r="12" spans="1:18" ht="18" customHeight="1">
      <c r="A12" s="131"/>
      <c r="B12" s="120"/>
      <c r="C12" s="127"/>
      <c r="D12" s="122"/>
      <c r="E12" s="123"/>
      <c r="F12" s="124"/>
      <c r="G12" s="116"/>
      <c r="H12" s="119"/>
      <c r="I12" s="124"/>
      <c r="J12" s="118"/>
      <c r="K12" s="177"/>
      <c r="L12" s="175"/>
      <c r="M12" s="118"/>
      <c r="N12" s="129" t="s">
        <v>265</v>
      </c>
      <c r="O12" s="129"/>
      <c r="Q12" s="129"/>
      <c r="R12" s="130"/>
    </row>
    <row r="13" spans="1:18" ht="18" customHeight="1">
      <c r="A13" s="119"/>
      <c r="B13" s="120"/>
      <c r="C13" s="127"/>
      <c r="D13" s="122"/>
      <c r="E13" s="123"/>
      <c r="F13" s="124"/>
      <c r="G13" s="116"/>
      <c r="H13" s="119"/>
      <c r="I13" s="124"/>
      <c r="J13" s="118"/>
      <c r="K13" s="177"/>
      <c r="L13" s="175"/>
      <c r="M13" s="118"/>
      <c r="N13" s="129" t="s">
        <v>65</v>
      </c>
      <c r="O13" s="129" t="s">
        <v>66</v>
      </c>
      <c r="P13" s="129"/>
      <c r="Q13" s="129"/>
      <c r="R13" s="130"/>
    </row>
    <row r="14" spans="1:18" ht="18" customHeight="1">
      <c r="A14" s="131" t="s">
        <v>63</v>
      </c>
      <c r="B14" s="120"/>
      <c r="C14" s="127"/>
      <c r="D14" s="122"/>
      <c r="E14" s="123"/>
      <c r="F14" s="124"/>
      <c r="G14" s="116"/>
      <c r="H14" s="119"/>
      <c r="I14" s="124"/>
      <c r="J14" s="118"/>
      <c r="K14" s="177"/>
      <c r="L14" s="175"/>
      <c r="M14" s="118"/>
      <c r="N14" s="129"/>
      <c r="O14" s="129" t="s">
        <v>80</v>
      </c>
      <c r="P14" s="129"/>
      <c r="Q14" s="129"/>
      <c r="R14" s="130"/>
    </row>
    <row r="15" spans="1:18" ht="18" customHeight="1">
      <c r="A15" s="119"/>
      <c r="B15" s="120" t="s">
        <v>39</v>
      </c>
      <c r="C15" s="127">
        <f>'見積内訳書'!L20-'見積内訳書'!L11</f>
        <v>41972</v>
      </c>
      <c r="D15" s="122" t="s">
        <v>64</v>
      </c>
      <c r="E15" s="145"/>
      <c r="F15" s="124"/>
      <c r="G15" s="116"/>
      <c r="H15" s="128">
        <f>'単独板＋枠'!L22</f>
        <v>212</v>
      </c>
      <c r="I15" s="124">
        <f>C15*H15</f>
        <v>8898064</v>
      </c>
      <c r="J15" s="118"/>
      <c r="K15" s="177"/>
      <c r="L15" s="175"/>
      <c r="M15" s="118"/>
      <c r="N15" s="129" t="s">
        <v>81</v>
      </c>
      <c r="O15" s="129" t="s">
        <v>71</v>
      </c>
      <c r="P15" s="129"/>
      <c r="Q15" s="129"/>
      <c r="R15" s="130"/>
    </row>
    <row r="16" spans="1:18" ht="18" customHeight="1">
      <c r="A16" s="119"/>
      <c r="B16" s="132" t="s">
        <v>67</v>
      </c>
      <c r="C16" s="127">
        <f>'見積内訳書'!L11</f>
        <v>4010</v>
      </c>
      <c r="D16" s="122" t="s">
        <v>68</v>
      </c>
      <c r="E16" s="123"/>
      <c r="F16" s="124"/>
      <c r="G16" s="118"/>
      <c r="H16" s="145">
        <f>H15</f>
        <v>212</v>
      </c>
      <c r="I16" s="124">
        <f>C16*H16</f>
        <v>850120</v>
      </c>
      <c r="J16" s="118"/>
      <c r="K16" s="177"/>
      <c r="L16" s="175"/>
      <c r="M16" s="118"/>
      <c r="N16" s="129"/>
      <c r="O16" s="129"/>
      <c r="P16" s="129"/>
      <c r="Q16" s="129"/>
      <c r="R16" s="130"/>
    </row>
    <row r="17" spans="1:18" ht="18" customHeight="1">
      <c r="A17" s="119" t="s">
        <v>69</v>
      </c>
      <c r="B17" s="120"/>
      <c r="C17" s="127"/>
      <c r="D17" s="122"/>
      <c r="E17" s="123"/>
      <c r="F17" s="124"/>
      <c r="G17" s="118"/>
      <c r="H17" s="145"/>
      <c r="I17" s="124"/>
      <c r="J17" s="118"/>
      <c r="K17" s="177"/>
      <c r="L17" s="175"/>
      <c r="M17" s="118"/>
      <c r="N17" s="129"/>
      <c r="O17" s="129"/>
      <c r="Q17" s="129"/>
      <c r="R17" s="130"/>
    </row>
    <row r="18" spans="1:18" ht="18" customHeight="1">
      <c r="A18" s="119"/>
      <c r="B18" s="133" t="s">
        <v>40</v>
      </c>
      <c r="C18" s="127">
        <v>15000</v>
      </c>
      <c r="D18" s="122" t="s">
        <v>78</v>
      </c>
      <c r="E18" s="145"/>
      <c r="F18" s="124"/>
      <c r="G18" s="118"/>
      <c r="H18" s="145">
        <f>H15</f>
        <v>212</v>
      </c>
      <c r="I18" s="124">
        <f>C18*H18</f>
        <v>3180000</v>
      </c>
      <c r="J18" s="118"/>
      <c r="K18" s="177">
        <f>'□300'!L22</f>
        <v>212</v>
      </c>
      <c r="L18" s="175">
        <f>K18*C18</f>
        <v>3180000</v>
      </c>
      <c r="M18" s="118"/>
      <c r="N18" s="129"/>
      <c r="O18" s="129"/>
      <c r="P18" s="129"/>
      <c r="Q18" s="129"/>
      <c r="R18" s="130"/>
    </row>
    <row r="19" spans="1:18" ht="18" customHeight="1">
      <c r="A19" s="119"/>
      <c r="B19" s="133"/>
      <c r="C19" s="127"/>
      <c r="D19" s="122"/>
      <c r="E19" s="123"/>
      <c r="F19" s="124"/>
      <c r="G19" s="118"/>
      <c r="H19" s="145"/>
      <c r="I19" s="124"/>
      <c r="J19" s="118"/>
      <c r="K19" s="177"/>
      <c r="L19" s="175"/>
      <c r="M19" s="118"/>
      <c r="N19" s="116"/>
      <c r="O19" s="116"/>
      <c r="P19" s="116"/>
      <c r="Q19" s="116"/>
      <c r="R19" s="118"/>
    </row>
    <row r="20" spans="1:18" ht="18" customHeight="1">
      <c r="A20" s="119" t="s">
        <v>72</v>
      </c>
      <c r="B20" s="120"/>
      <c r="C20" s="127"/>
      <c r="D20" s="122"/>
      <c r="E20" s="123"/>
      <c r="F20" s="124"/>
      <c r="G20" s="118"/>
      <c r="H20" s="123"/>
      <c r="I20" s="124"/>
      <c r="J20" s="118"/>
      <c r="K20" s="177"/>
      <c r="L20" s="175"/>
      <c r="M20" s="118"/>
      <c r="N20" s="116"/>
      <c r="O20" s="116"/>
      <c r="P20" s="116"/>
      <c r="Q20" s="116"/>
      <c r="R20" s="118"/>
    </row>
    <row r="21" spans="1:18" ht="18" customHeight="1">
      <c r="A21" s="119"/>
      <c r="B21" s="120" t="s">
        <v>70</v>
      </c>
      <c r="C21" s="127">
        <v>4500</v>
      </c>
      <c r="D21" s="122" t="s">
        <v>73</v>
      </c>
      <c r="E21" s="123"/>
      <c r="F21" s="124"/>
      <c r="G21" s="118"/>
      <c r="H21" s="123"/>
      <c r="I21" s="124"/>
      <c r="J21" s="118"/>
      <c r="K21" s="177">
        <f>K18</f>
        <v>212</v>
      </c>
      <c r="L21" s="175">
        <f>K21*C21</f>
        <v>954000</v>
      </c>
      <c r="M21" s="118"/>
      <c r="N21" s="116"/>
      <c r="O21" s="116"/>
      <c r="P21" s="116"/>
      <c r="Q21" s="116"/>
      <c r="R21" s="118"/>
    </row>
    <row r="22" spans="1:18" ht="18" customHeight="1">
      <c r="A22" s="119"/>
      <c r="B22" s="120"/>
      <c r="C22" s="127"/>
      <c r="D22" s="122"/>
      <c r="E22" s="123"/>
      <c r="F22" s="124"/>
      <c r="G22" s="118"/>
      <c r="H22" s="123"/>
      <c r="I22" s="124"/>
      <c r="J22" s="118"/>
      <c r="K22" s="174"/>
      <c r="L22" s="175"/>
      <c r="M22" s="118"/>
      <c r="N22" s="116"/>
      <c r="O22" s="116"/>
      <c r="P22" s="116"/>
      <c r="Q22" s="116"/>
      <c r="R22" s="118"/>
    </row>
    <row r="23" spans="1:18" ht="18" customHeight="1">
      <c r="A23" s="119" t="s">
        <v>74</v>
      </c>
      <c r="B23" s="120"/>
      <c r="C23" s="121"/>
      <c r="D23" s="122"/>
      <c r="E23" s="123"/>
      <c r="F23" s="124"/>
      <c r="G23" s="118"/>
      <c r="H23" s="123"/>
      <c r="I23" s="124">
        <f>SUM(I9:I21)</f>
        <v>17764394</v>
      </c>
      <c r="J23" s="118"/>
      <c r="K23" s="174"/>
      <c r="L23" s="175">
        <f>SUM(L10:L21)</f>
        <v>19051500</v>
      </c>
      <c r="M23" s="118"/>
      <c r="N23" s="116"/>
      <c r="O23" s="116"/>
      <c r="P23" s="116"/>
      <c r="Q23" s="116"/>
      <c r="R23" s="118"/>
    </row>
    <row r="24" spans="1:18" ht="18" customHeight="1">
      <c r="A24" s="119"/>
      <c r="B24" s="121"/>
      <c r="C24" s="121"/>
      <c r="D24" s="122"/>
      <c r="E24" s="123"/>
      <c r="F24" s="124"/>
      <c r="G24" s="118"/>
      <c r="H24" s="123"/>
      <c r="I24" s="124"/>
      <c r="J24" s="118"/>
      <c r="K24" s="174"/>
      <c r="L24" s="175"/>
      <c r="M24" s="118"/>
      <c r="N24" s="116"/>
      <c r="O24" s="116"/>
      <c r="P24" s="116"/>
      <c r="Q24" s="116"/>
      <c r="R24" s="118"/>
    </row>
    <row r="25" spans="1:18" ht="18" customHeight="1">
      <c r="A25" s="119" t="s">
        <v>41</v>
      </c>
      <c r="B25" s="121"/>
      <c r="C25" s="121"/>
      <c r="D25" s="134" t="s">
        <v>75</v>
      </c>
      <c r="E25" s="123"/>
      <c r="F25" s="124"/>
      <c r="G25" s="118"/>
      <c r="H25" s="123"/>
      <c r="I25" s="124">
        <f>I23/1000</f>
        <v>17764.394</v>
      </c>
      <c r="J25" s="118"/>
      <c r="K25" s="174"/>
      <c r="L25" s="175">
        <f>L23/1000</f>
        <v>19051.5</v>
      </c>
      <c r="M25" s="118"/>
      <c r="N25" s="116"/>
      <c r="O25" s="116"/>
      <c r="P25" s="116"/>
      <c r="Q25" s="116"/>
      <c r="R25" s="118"/>
    </row>
    <row r="26" spans="1:18" ht="18" customHeight="1">
      <c r="A26" s="119"/>
      <c r="B26" s="121"/>
      <c r="C26" s="121"/>
      <c r="D26" s="122"/>
      <c r="E26" s="123"/>
      <c r="F26" s="125"/>
      <c r="G26" s="118"/>
      <c r="H26" s="123"/>
      <c r="I26" s="124"/>
      <c r="J26" s="118"/>
      <c r="K26" s="174"/>
      <c r="L26" s="175"/>
      <c r="M26" s="118"/>
      <c r="N26" s="116"/>
      <c r="O26" s="116"/>
      <c r="P26" s="116"/>
      <c r="Q26" s="116"/>
      <c r="R26" s="118"/>
    </row>
    <row r="27" spans="1:18" ht="18" customHeight="1">
      <c r="A27" s="135"/>
      <c r="B27" s="121"/>
      <c r="C27" s="121"/>
      <c r="D27" s="122"/>
      <c r="E27" s="123"/>
      <c r="F27" s="136"/>
      <c r="G27" s="118"/>
      <c r="H27" s="123"/>
      <c r="I27" s="137"/>
      <c r="J27" s="118"/>
      <c r="K27" s="174"/>
      <c r="L27" s="178"/>
      <c r="M27" s="118"/>
      <c r="N27" s="116"/>
      <c r="O27" s="116"/>
      <c r="P27" s="116"/>
      <c r="Q27" s="116"/>
      <c r="R27" s="118"/>
    </row>
    <row r="28" spans="1:18" ht="18" customHeight="1">
      <c r="A28" s="138"/>
      <c r="B28" s="139"/>
      <c r="C28" s="139"/>
      <c r="D28" s="140"/>
      <c r="E28" s="141"/>
      <c r="F28" s="142"/>
      <c r="G28" s="143"/>
      <c r="H28" s="141"/>
      <c r="I28" s="142"/>
      <c r="J28" s="143"/>
      <c r="K28" s="179"/>
      <c r="L28" s="180"/>
      <c r="M28" s="143"/>
      <c r="N28" s="144"/>
      <c r="O28" s="144"/>
      <c r="P28" s="144"/>
      <c r="Q28" s="144"/>
      <c r="R28" s="143"/>
    </row>
    <row r="29" ht="18" customHeight="1"/>
    <row r="30" ht="18" customHeight="1"/>
    <row r="31" ht="18" customHeight="1"/>
  </sheetData>
  <sheetProtection/>
  <mergeCells count="11">
    <mergeCell ref="N4:R5"/>
    <mergeCell ref="A4:D5"/>
    <mergeCell ref="E4:G4"/>
    <mergeCell ref="H4:J4"/>
    <mergeCell ref="K4:M4"/>
    <mergeCell ref="F6:G6"/>
    <mergeCell ref="I6:J6"/>
    <mergeCell ref="L6:M6"/>
    <mergeCell ref="E5:G5"/>
    <mergeCell ref="H5:J5"/>
    <mergeCell ref="K5:M5"/>
  </mergeCells>
  <printOptions/>
  <pageMargins left="0.56" right="0.23" top="1" bottom="0.63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2"/>
  <sheetViews>
    <sheetView view="pageBreakPreview" zoomScaleSheetLayoutView="100" zoomScalePageLayoutView="0" workbookViewId="0" topLeftCell="A1">
      <selection activeCell="H29" sqref="H29"/>
    </sheetView>
  </sheetViews>
  <sheetFormatPr defaultColWidth="8.796875" defaultRowHeight="14.25"/>
  <cols>
    <col min="11" max="11" width="6.09765625" style="0" customWidth="1"/>
    <col min="12" max="12" width="6.69921875" style="0" customWidth="1"/>
    <col min="14" max="14" width="5.3984375" style="0" customWidth="1"/>
    <col min="15" max="15" width="4.8984375" style="0" customWidth="1"/>
    <col min="16" max="16" width="6.69921875" style="0" customWidth="1"/>
  </cols>
  <sheetData>
    <row r="1" spans="2:8" s="150" customFormat="1" ht="21" customHeight="1">
      <c r="B1" s="220" t="s">
        <v>110</v>
      </c>
      <c r="C1" s="220"/>
      <c r="D1" s="220"/>
      <c r="E1" s="220"/>
      <c r="F1" s="220"/>
      <c r="G1" s="220"/>
      <c r="H1" s="150" t="s">
        <v>129</v>
      </c>
    </row>
    <row r="2" spans="9:15" s="150" customFormat="1" ht="21" customHeight="1">
      <c r="I2" s="150" t="s">
        <v>85</v>
      </c>
      <c r="J2" s="151" t="s">
        <v>86</v>
      </c>
      <c r="K2" s="150">
        <v>50.3</v>
      </c>
      <c r="L2" s="150" t="s">
        <v>111</v>
      </c>
      <c r="M2" s="151" t="s">
        <v>87</v>
      </c>
      <c r="N2" s="150">
        <v>20.3</v>
      </c>
      <c r="O2" s="150" t="s">
        <v>112</v>
      </c>
    </row>
    <row r="3" spans="11:14" s="150" customFormat="1" ht="21" customHeight="1">
      <c r="K3" s="152" t="s">
        <v>113</v>
      </c>
      <c r="L3" s="222">
        <f>K2*N2</f>
        <v>1021.09</v>
      </c>
      <c r="M3" s="222"/>
      <c r="N3" s="150" t="s">
        <v>114</v>
      </c>
    </row>
    <row r="4" s="150" customFormat="1" ht="21" customHeight="1"/>
    <row r="5" spans="11:16" s="150" customFormat="1" ht="21" customHeight="1">
      <c r="K5" s="150" t="s">
        <v>115</v>
      </c>
      <c r="L5" s="152" t="s">
        <v>116</v>
      </c>
      <c r="M5" s="150" t="s">
        <v>117</v>
      </c>
      <c r="N5" s="150" t="s">
        <v>118</v>
      </c>
      <c r="O5" s="152" t="s">
        <v>113</v>
      </c>
      <c r="P5" s="153">
        <f>N2-D19*O9</f>
        <v>11.93</v>
      </c>
    </row>
    <row r="6" spans="13:14" s="150" customFormat="1" ht="21" customHeight="1">
      <c r="M6" s="150">
        <f>M7/M8</f>
        <v>24</v>
      </c>
      <c r="N6" s="150" t="s">
        <v>88</v>
      </c>
    </row>
    <row r="7" spans="10:16" s="150" customFormat="1" ht="21" customHeight="1">
      <c r="J7" s="220" t="s">
        <v>89</v>
      </c>
      <c r="K7" s="224">
        <f>P5</f>
        <v>11.93</v>
      </c>
      <c r="L7" s="220" t="s">
        <v>90</v>
      </c>
      <c r="M7" s="153">
        <v>48</v>
      </c>
      <c r="N7" s="220" t="s">
        <v>119</v>
      </c>
      <c r="O7" s="221" t="s">
        <v>92</v>
      </c>
      <c r="P7" s="220">
        <f>K7*M6</f>
        <v>286.32</v>
      </c>
    </row>
    <row r="8" spans="10:16" s="150" customFormat="1" ht="21" customHeight="1">
      <c r="J8" s="220"/>
      <c r="K8" s="220"/>
      <c r="L8" s="220"/>
      <c r="M8" s="153">
        <v>2</v>
      </c>
      <c r="N8" s="220"/>
      <c r="O8" s="220"/>
      <c r="P8" s="220"/>
    </row>
    <row r="9" spans="9:16" s="150" customFormat="1" ht="21" customHeight="1">
      <c r="I9" s="151" t="s">
        <v>93</v>
      </c>
      <c r="M9" s="150">
        <f>M10/M11</f>
        <v>24</v>
      </c>
      <c r="N9" s="150" t="s">
        <v>88</v>
      </c>
      <c r="O9" s="150">
        <f>O10/O11</f>
        <v>9</v>
      </c>
      <c r="P9" s="150" t="s">
        <v>94</v>
      </c>
    </row>
    <row r="10" spans="10:16" s="150" customFormat="1" ht="21" customHeight="1">
      <c r="J10" s="220" t="s">
        <v>95</v>
      </c>
      <c r="K10" s="220">
        <v>0.93</v>
      </c>
      <c r="L10" s="220" t="s">
        <v>90</v>
      </c>
      <c r="M10" s="153">
        <v>48</v>
      </c>
      <c r="N10" s="220" t="s">
        <v>96</v>
      </c>
      <c r="O10" s="153">
        <v>18</v>
      </c>
      <c r="P10" s="220" t="s">
        <v>119</v>
      </c>
    </row>
    <row r="11" spans="10:16" s="150" customFormat="1" ht="21" customHeight="1">
      <c r="J11" s="220"/>
      <c r="K11" s="220"/>
      <c r="L11" s="220"/>
      <c r="M11" s="153">
        <v>2</v>
      </c>
      <c r="N11" s="220"/>
      <c r="O11" s="153">
        <v>2</v>
      </c>
      <c r="P11" s="220"/>
    </row>
    <row r="12" spans="11:13" s="150" customFormat="1" ht="21" customHeight="1">
      <c r="K12" s="156" t="s">
        <v>120</v>
      </c>
      <c r="L12" s="150">
        <v>0.69</v>
      </c>
      <c r="M12" s="150" t="s">
        <v>121</v>
      </c>
    </row>
    <row r="13" spans="11:13" s="150" customFormat="1" ht="21" customHeight="1">
      <c r="K13" s="152" t="s">
        <v>92</v>
      </c>
      <c r="L13" s="150">
        <f>K10*M9*O9+0.69*9*2</f>
        <v>213.29999999999998</v>
      </c>
      <c r="M13" s="150" t="s">
        <v>97</v>
      </c>
    </row>
    <row r="14" spans="9:14" s="150" customFormat="1" ht="21" customHeight="1">
      <c r="I14" s="220" t="s">
        <v>98</v>
      </c>
      <c r="J14" s="220"/>
      <c r="K14" s="150" t="s">
        <v>99</v>
      </c>
      <c r="L14" s="150">
        <f>P7</f>
        <v>286.32</v>
      </c>
      <c r="M14" s="151" t="s">
        <v>100</v>
      </c>
      <c r="N14" s="150">
        <f>L13</f>
        <v>213.29999999999998</v>
      </c>
    </row>
    <row r="15" spans="11:13" s="150" customFormat="1" ht="21" customHeight="1">
      <c r="K15" s="152" t="s">
        <v>101</v>
      </c>
      <c r="L15" s="150">
        <f>L14+N14</f>
        <v>499.62</v>
      </c>
      <c r="M15" s="150" t="s">
        <v>102</v>
      </c>
    </row>
    <row r="16" s="150" customFormat="1" ht="21" customHeight="1"/>
    <row r="17" spans="3:15" s="150" customFormat="1" ht="21" customHeight="1">
      <c r="C17" s="151" t="s">
        <v>103</v>
      </c>
      <c r="D17" s="155">
        <v>50.3</v>
      </c>
      <c r="E17" s="150" t="s">
        <v>102</v>
      </c>
      <c r="I17" s="220" t="s">
        <v>104</v>
      </c>
      <c r="J17" s="220"/>
      <c r="L17" s="150">
        <f>L15</f>
        <v>499.62</v>
      </c>
      <c r="M17" s="150" t="s">
        <v>122</v>
      </c>
      <c r="N17" s="154">
        <f>L3/1000</f>
        <v>1.02109</v>
      </c>
      <c r="O17" s="150" t="s">
        <v>123</v>
      </c>
    </row>
    <row r="18" spans="3:13" s="150" customFormat="1" ht="21" customHeight="1">
      <c r="C18" s="151" t="s">
        <v>124</v>
      </c>
      <c r="D18" s="155">
        <v>20.3</v>
      </c>
      <c r="E18" s="150" t="s">
        <v>112</v>
      </c>
      <c r="K18" s="152" t="s">
        <v>113</v>
      </c>
      <c r="L18" s="150">
        <f>ROUND(L17/N17,0)</f>
        <v>489</v>
      </c>
      <c r="M18" s="150" t="s">
        <v>112</v>
      </c>
    </row>
    <row r="19" spans="3:5" s="150" customFormat="1" ht="21" customHeight="1">
      <c r="C19" s="151" t="s">
        <v>125</v>
      </c>
      <c r="D19" s="155">
        <v>0.93</v>
      </c>
      <c r="E19" s="150" t="s">
        <v>112</v>
      </c>
    </row>
    <row r="20" spans="3:16" s="150" customFormat="1" ht="21" customHeight="1">
      <c r="C20" s="151" t="s">
        <v>126</v>
      </c>
      <c r="D20" s="155">
        <v>1.069</v>
      </c>
      <c r="E20" s="150" t="s">
        <v>112</v>
      </c>
      <c r="I20" s="223" t="s">
        <v>108</v>
      </c>
      <c r="J20" s="223"/>
      <c r="K20" s="150">
        <f>M9</f>
        <v>24</v>
      </c>
      <c r="L20" s="150" t="s">
        <v>106</v>
      </c>
      <c r="M20" s="150">
        <f>O9</f>
        <v>9</v>
      </c>
      <c r="N20" s="150" t="s">
        <v>94</v>
      </c>
      <c r="O20" s="152" t="s">
        <v>101</v>
      </c>
      <c r="P20" s="150">
        <f>K20*M20</f>
        <v>216</v>
      </c>
    </row>
    <row r="21" spans="3:15" s="150" customFormat="1" ht="21" customHeight="1">
      <c r="C21" s="151" t="s">
        <v>127</v>
      </c>
      <c r="D21" s="155">
        <v>0.69</v>
      </c>
      <c r="E21" s="150" t="s">
        <v>102</v>
      </c>
      <c r="I21" s="220" t="s">
        <v>104</v>
      </c>
      <c r="J21" s="220"/>
      <c r="L21" s="150">
        <f>P20</f>
        <v>216</v>
      </c>
      <c r="M21" s="150" t="s">
        <v>122</v>
      </c>
      <c r="N21" s="154">
        <f>N17</f>
        <v>1.02109</v>
      </c>
      <c r="O21" s="150" t="s">
        <v>123</v>
      </c>
    </row>
    <row r="22" spans="11:13" s="150" customFormat="1" ht="21" customHeight="1">
      <c r="K22" s="152" t="s">
        <v>113</v>
      </c>
      <c r="L22" s="150">
        <f>ROUND(L21/N21,0)</f>
        <v>212</v>
      </c>
      <c r="M22" s="150" t="s">
        <v>109</v>
      </c>
    </row>
    <row r="23" s="150" customFormat="1" ht="21" customHeight="1"/>
  </sheetData>
  <sheetProtection/>
  <mergeCells count="17">
    <mergeCell ref="L3:M3"/>
    <mergeCell ref="I20:J20"/>
    <mergeCell ref="I21:J21"/>
    <mergeCell ref="B1:G1"/>
    <mergeCell ref="J7:J8"/>
    <mergeCell ref="K7:K8"/>
    <mergeCell ref="L7:L8"/>
    <mergeCell ref="I14:J14"/>
    <mergeCell ref="I17:J17"/>
    <mergeCell ref="N7:N8"/>
    <mergeCell ref="O7:O8"/>
    <mergeCell ref="P7:P8"/>
    <mergeCell ref="J10:J11"/>
    <mergeCell ref="K10:K11"/>
    <mergeCell ref="L10:L11"/>
    <mergeCell ref="N10:N11"/>
    <mergeCell ref="P10:P11"/>
  </mergeCells>
  <printOptions/>
  <pageMargins left="0.59" right="0.34" top="1" bottom="1" header="0.512" footer="0.512"/>
  <pageSetup horizontalDpi="600" verticalDpi="600" orientation="landscape" paperSize="9" r:id="rId3"/>
  <legacyDrawing r:id="rId2"/>
  <oleObjects>
    <oleObject progId="JWB32.Document" shapeId="133525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P22"/>
  <sheetViews>
    <sheetView view="pageBreakPreview" zoomScale="85" zoomScaleSheetLayoutView="85" zoomScalePageLayoutView="0" workbookViewId="0" topLeftCell="A1">
      <selection activeCell="F2" sqref="F2"/>
    </sheetView>
  </sheetViews>
  <sheetFormatPr defaultColWidth="8.796875" defaultRowHeight="14.25"/>
  <sheetData>
    <row r="1" spans="2:6" s="150" customFormat="1" ht="21" customHeight="1">
      <c r="B1" s="220" t="s">
        <v>128</v>
      </c>
      <c r="C1" s="220"/>
      <c r="D1" s="220"/>
      <c r="E1" s="220"/>
      <c r="F1" s="150" t="s">
        <v>130</v>
      </c>
    </row>
    <row r="2" spans="9:15" s="150" customFormat="1" ht="21" customHeight="1">
      <c r="I2" s="150" t="s">
        <v>85</v>
      </c>
      <c r="J2" s="151" t="s">
        <v>86</v>
      </c>
      <c r="K2" s="150">
        <v>50.3</v>
      </c>
      <c r="L2" s="150" t="s">
        <v>111</v>
      </c>
      <c r="M2" s="151" t="s">
        <v>87</v>
      </c>
      <c r="N2" s="150">
        <v>20.3</v>
      </c>
      <c r="O2" s="150" t="s">
        <v>112</v>
      </c>
    </row>
    <row r="3" spans="11:14" s="150" customFormat="1" ht="21" customHeight="1">
      <c r="K3" s="152" t="s">
        <v>113</v>
      </c>
      <c r="L3" s="222">
        <f>K2*N2</f>
        <v>1021.09</v>
      </c>
      <c r="M3" s="222"/>
      <c r="N3" s="150" t="s">
        <v>114</v>
      </c>
    </row>
    <row r="4" s="150" customFormat="1" ht="21" customHeight="1"/>
    <row r="5" s="150" customFormat="1" ht="21" customHeight="1"/>
    <row r="6" spans="13:14" s="150" customFormat="1" ht="21" customHeight="1">
      <c r="M6" s="150">
        <f>M7/M8+1</f>
        <v>26</v>
      </c>
      <c r="N6" s="150" t="s">
        <v>88</v>
      </c>
    </row>
    <row r="7" spans="10:16" s="150" customFormat="1" ht="21" customHeight="1">
      <c r="J7" s="220" t="s">
        <v>89</v>
      </c>
      <c r="K7" s="220">
        <v>20.3</v>
      </c>
      <c r="L7" s="220" t="s">
        <v>90</v>
      </c>
      <c r="M7" s="153">
        <v>50</v>
      </c>
      <c r="N7" s="221" t="s">
        <v>91</v>
      </c>
      <c r="O7" s="221" t="s">
        <v>92</v>
      </c>
      <c r="P7" s="220">
        <f>K7*M6</f>
        <v>527.8000000000001</v>
      </c>
    </row>
    <row r="8" spans="10:16" s="150" customFormat="1" ht="21" customHeight="1">
      <c r="J8" s="220"/>
      <c r="K8" s="220"/>
      <c r="L8" s="220"/>
      <c r="M8" s="153">
        <v>2</v>
      </c>
      <c r="N8" s="220"/>
      <c r="O8" s="220"/>
      <c r="P8" s="220"/>
    </row>
    <row r="9" spans="9:16" s="150" customFormat="1" ht="21" customHeight="1">
      <c r="I9" s="151" t="s">
        <v>93</v>
      </c>
      <c r="M9" s="150">
        <f>M10/M11</f>
        <v>25</v>
      </c>
      <c r="N9" s="150" t="s">
        <v>88</v>
      </c>
      <c r="O9" s="150">
        <f>O10/O11+1</f>
        <v>11</v>
      </c>
      <c r="P9" s="150" t="s">
        <v>94</v>
      </c>
    </row>
    <row r="10" spans="10:16" s="150" customFormat="1" ht="21" customHeight="1">
      <c r="J10" s="220" t="s">
        <v>95</v>
      </c>
      <c r="K10" s="220">
        <v>1.7</v>
      </c>
      <c r="L10" s="220" t="s">
        <v>90</v>
      </c>
      <c r="M10" s="153">
        <v>50</v>
      </c>
      <c r="N10" s="220" t="s">
        <v>96</v>
      </c>
      <c r="O10" s="153">
        <v>20</v>
      </c>
      <c r="P10" s="221" t="s">
        <v>91</v>
      </c>
    </row>
    <row r="11" spans="10:16" s="150" customFormat="1" ht="21" customHeight="1">
      <c r="J11" s="220"/>
      <c r="K11" s="220"/>
      <c r="L11" s="220"/>
      <c r="M11" s="153">
        <v>2</v>
      </c>
      <c r="N11" s="220"/>
      <c r="O11" s="153">
        <v>2</v>
      </c>
      <c r="P11" s="220"/>
    </row>
    <row r="12" spans="11:13" s="150" customFormat="1" ht="21" customHeight="1">
      <c r="K12" s="152" t="s">
        <v>92</v>
      </c>
      <c r="L12" s="150">
        <f>K10*M9*O9</f>
        <v>467.5</v>
      </c>
      <c r="M12" s="150" t="s">
        <v>97</v>
      </c>
    </row>
    <row r="13" s="150" customFormat="1" ht="21" customHeight="1"/>
    <row r="14" spans="9:14" s="150" customFormat="1" ht="21" customHeight="1">
      <c r="I14" s="220" t="s">
        <v>98</v>
      </c>
      <c r="J14" s="220"/>
      <c r="K14" s="150" t="s">
        <v>99</v>
      </c>
      <c r="L14" s="150">
        <f>P7</f>
        <v>527.8000000000001</v>
      </c>
      <c r="M14" s="151" t="s">
        <v>100</v>
      </c>
      <c r="N14" s="150">
        <f>L12</f>
        <v>467.5</v>
      </c>
    </row>
    <row r="15" spans="11:13" s="150" customFormat="1" ht="21" customHeight="1">
      <c r="K15" s="152" t="s">
        <v>101</v>
      </c>
      <c r="L15" s="150">
        <f>L14+N14</f>
        <v>995.3000000000001</v>
      </c>
      <c r="M15" s="150" t="s">
        <v>102</v>
      </c>
    </row>
    <row r="16" s="150" customFormat="1" ht="21" customHeight="1"/>
    <row r="17" spans="3:15" s="150" customFormat="1" ht="21" customHeight="1">
      <c r="C17" s="151" t="s">
        <v>103</v>
      </c>
      <c r="D17" s="153">
        <v>50.3</v>
      </c>
      <c r="E17" s="150" t="s">
        <v>102</v>
      </c>
      <c r="I17" s="220" t="s">
        <v>104</v>
      </c>
      <c r="J17" s="220"/>
      <c r="L17" s="150">
        <v>995.3</v>
      </c>
      <c r="M17" s="150" t="s">
        <v>122</v>
      </c>
      <c r="N17" s="154">
        <f>L3/1000</f>
        <v>1.02109</v>
      </c>
      <c r="O17" s="150" t="s">
        <v>123</v>
      </c>
    </row>
    <row r="18" spans="3:13" s="150" customFormat="1" ht="21" customHeight="1">
      <c r="C18" s="151" t="s">
        <v>124</v>
      </c>
      <c r="D18" s="153">
        <v>20.3</v>
      </c>
      <c r="E18" s="150" t="s">
        <v>112</v>
      </c>
      <c r="K18" s="152" t="s">
        <v>113</v>
      </c>
      <c r="L18" s="150">
        <f>ROUND(L17/N17,0)</f>
        <v>975</v>
      </c>
      <c r="M18" s="150" t="s">
        <v>112</v>
      </c>
    </row>
    <row r="19" spans="3:5" s="150" customFormat="1" ht="21" customHeight="1">
      <c r="C19" s="151" t="s">
        <v>125</v>
      </c>
      <c r="D19" s="153">
        <v>2</v>
      </c>
      <c r="E19" s="150" t="s">
        <v>112</v>
      </c>
    </row>
    <row r="20" spans="3:16" s="150" customFormat="1" ht="21" customHeight="1">
      <c r="C20" s="151" t="s">
        <v>126</v>
      </c>
      <c r="D20" s="153">
        <v>0.3</v>
      </c>
      <c r="E20" s="150" t="s">
        <v>112</v>
      </c>
      <c r="I20" s="223" t="s">
        <v>105</v>
      </c>
      <c r="J20" s="223"/>
      <c r="K20" s="150">
        <v>24</v>
      </c>
      <c r="L20" s="150" t="s">
        <v>106</v>
      </c>
      <c r="M20" s="150">
        <v>9</v>
      </c>
      <c r="N20" s="150" t="s">
        <v>94</v>
      </c>
      <c r="O20" s="152" t="s">
        <v>101</v>
      </c>
      <c r="P20" s="150">
        <f>K20*M20</f>
        <v>216</v>
      </c>
    </row>
    <row r="21" spans="9:15" s="150" customFormat="1" ht="21" customHeight="1">
      <c r="I21" s="220" t="s">
        <v>104</v>
      </c>
      <c r="J21" s="220"/>
      <c r="L21" s="150">
        <f>P20</f>
        <v>216</v>
      </c>
      <c r="M21" s="150" t="s">
        <v>122</v>
      </c>
      <c r="N21" s="154">
        <f>N17</f>
        <v>1.02109</v>
      </c>
      <c r="O21" s="150" t="s">
        <v>123</v>
      </c>
    </row>
    <row r="22" spans="11:13" s="150" customFormat="1" ht="21" customHeight="1">
      <c r="K22" s="152" t="s">
        <v>113</v>
      </c>
      <c r="L22" s="150">
        <f>ROUND(L21/N21,0)</f>
        <v>212</v>
      </c>
      <c r="M22" s="150" t="s">
        <v>107</v>
      </c>
    </row>
    <row r="23" s="150" customFormat="1" ht="21" customHeight="1"/>
  </sheetData>
  <sheetProtection/>
  <mergeCells count="17">
    <mergeCell ref="P10:P11"/>
    <mergeCell ref="B1:E1"/>
    <mergeCell ref="L3:M3"/>
    <mergeCell ref="J7:J8"/>
    <mergeCell ref="K7:K8"/>
    <mergeCell ref="L7:L8"/>
    <mergeCell ref="N7:N8"/>
    <mergeCell ref="I14:J14"/>
    <mergeCell ref="I17:J17"/>
    <mergeCell ref="I20:J20"/>
    <mergeCell ref="I21:J21"/>
    <mergeCell ref="O7:O8"/>
    <mergeCell ref="P7:P8"/>
    <mergeCell ref="J10:J11"/>
    <mergeCell ref="K10:K11"/>
    <mergeCell ref="L10:L11"/>
    <mergeCell ref="N10:N11"/>
  </mergeCells>
  <printOptions/>
  <pageMargins left="0.26" right="0.3" top="1" bottom="1" header="0.512" footer="0.512"/>
  <pageSetup horizontalDpi="600" verticalDpi="600" orientation="landscape" paperSize="9" r:id="rId3"/>
  <legacyDrawing r:id="rId2"/>
  <oleObjects>
    <oleObject progId="JWB32.Document" shapeId="13382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見積内訳書</dc:title>
  <dc:subject/>
  <dc:creator>日特建設株式会社</dc:creator>
  <cp:keywords/>
  <dc:description/>
  <cp:lastModifiedBy>kawahara</cp:lastModifiedBy>
  <cp:lastPrinted>2021-10-19T06:27:17Z</cp:lastPrinted>
  <dcterms:created xsi:type="dcterms:W3CDTF">1997-06-27T05:24:44Z</dcterms:created>
  <dcterms:modified xsi:type="dcterms:W3CDTF">2022-03-11T01:36:02Z</dcterms:modified>
  <cp:category/>
  <cp:version/>
  <cp:contentType/>
  <cp:contentStatus/>
</cp:coreProperties>
</file>