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10" windowHeight="4710" tabRatio="607" activeTab="0"/>
  </bookViews>
  <sheets>
    <sheet name="□200×1.5ｍ" sheetId="1" r:id="rId1"/>
  </sheets>
  <definedNames>
    <definedName name="平成12年8月11日">#REF!</definedName>
  </definedNames>
  <calcPr fullCalcOnLoad="1"/>
</workbook>
</file>

<file path=xl/sharedStrings.xml><?xml version="1.0" encoding="utf-8"?>
<sst xmlns="http://schemas.openxmlformats.org/spreadsheetml/2006/main" count="172" uniqueCount="115">
  <si>
    <t>計算例</t>
  </si>
  <si>
    <t>長さ</t>
  </si>
  <si>
    <t>高さ</t>
  </si>
  <si>
    <t>列</t>
  </si>
  <si>
    <t>縦枠</t>
  </si>
  <si>
    <t>段</t>
  </si>
  <si>
    <t>横枠</t>
  </si>
  <si>
    <t>枠の長さ　</t>
  </si>
  <si>
    <t>計</t>
  </si>
  <si>
    <t>列×</t>
  </si>
  <si>
    <t>㎡当り</t>
  </si>
  <si>
    <t>○枠</t>
  </si>
  <si>
    <t>○主アンカー</t>
  </si>
  <si>
    <t>各交点に打設するとする</t>
  </si>
  <si>
    <t>○補助アンカー</t>
  </si>
  <si>
    <t>横枠のみ2本宛打設するものとする。</t>
  </si>
  <si>
    <t>本</t>
  </si>
  <si>
    <t>段×</t>
  </si>
  <si>
    <t>本＝</t>
  </si>
  <si>
    <t>○ＹＳ支圧板</t>
  </si>
  <si>
    <t>○鉄筋Ｄ10</t>
  </si>
  <si>
    <t>ｍ　×</t>
  </si>
  <si>
    <t>ｍ</t>
  </si>
  <si>
    <t>＝</t>
  </si>
  <si>
    <t>㎡</t>
  </si>
  <si>
    <t>として</t>
  </si>
  <si>
    <t>ｍ×（</t>
  </si>
  <si>
    <t>＋1）</t>
  </si>
  <si>
    <t>ｍ×（</t>
  </si>
  <si>
    <t>）×（</t>
  </si>
  <si>
    <t>＋1）</t>
  </si>
  <si>
    <t>＝</t>
  </si>
  <si>
    <t>ｍ</t>
  </si>
  <si>
    <t>＋</t>
  </si>
  <si>
    <t>＝</t>
  </si>
  <si>
    <t>ｍ</t>
  </si>
  <si>
    <t>÷（</t>
  </si>
  <si>
    <t>）</t>
  </si>
  <si>
    <t>＝</t>
  </si>
  <si>
    <t>÷（</t>
  </si>
  <si>
    <t>）</t>
  </si>
  <si>
    <t>＝</t>
  </si>
  <si>
    <t>縦枠</t>
  </si>
  <si>
    <t>列＝</t>
  </si>
  <si>
    <t>横枠</t>
  </si>
  <si>
    <t>段＝</t>
  </si>
  <si>
    <t>計</t>
  </si>
  <si>
    <t>4本×</t>
  </si>
  <si>
    <t>○吹付モルタル量</t>
  </si>
  <si>
    <t>YS板部を考慮</t>
  </si>
  <si>
    <t>YS板部</t>
  </si>
  <si>
    <t>鉄筋控除量1基当り</t>
  </si>
  <si>
    <t>8本×</t>
  </si>
  <si>
    <t>基</t>
  </si>
  <si>
    <t>基×</t>
  </si>
  <si>
    <t>吹付モルタル控除量</t>
  </si>
  <si>
    <t>2箇所－</t>
  </si>
  <si>
    <t>÷（</t>
  </si>
  <si>
    <t>）</t>
  </si>
  <si>
    <t>＝</t>
  </si>
  <si>
    <t>パターン①</t>
  </si>
  <si>
    <t>ｍ×</t>
  </si>
  <si>
    <t>ｍ</t>
  </si>
  <si>
    <t>A＝</t>
  </si>
  <si>
    <t>ｍ</t>
  </si>
  <si>
    <t>＝</t>
  </si>
  <si>
    <t>B＝</t>
  </si>
  <si>
    <t>ｍ－</t>
  </si>
  <si>
    <t>ｍ＝</t>
  </si>
  <si>
    <t>ｍ</t>
  </si>
  <si>
    <t>C＝</t>
  </si>
  <si>
    <t>ｍ</t>
  </si>
  <si>
    <t>D＝</t>
  </si>
  <si>
    <t>N＝</t>
  </si>
  <si>
    <t>-</t>
  </si>
  <si>
    <t>＝</t>
  </si>
  <si>
    <t>×</t>
  </si>
  <si>
    <t>ｍ</t>
  </si>
  <si>
    <t>×</t>
  </si>
  <si>
    <t>ｍ</t>
  </si>
  <si>
    <t>ｍ</t>
  </si>
  <si>
    <t>ｍ×</t>
  </si>
  <si>
    <t>kg/ｍ</t>
  </si>
  <si>
    <t>kg</t>
  </si>
  <si>
    <t>ｍ×</t>
  </si>
  <si>
    <t>＝</t>
  </si>
  <si>
    <t>kg－</t>
  </si>
  <si>
    <t>kg ＝</t>
  </si>
  <si>
    <t>kg</t>
  </si>
  <si>
    <t>㎡ ＝</t>
  </si>
  <si>
    <t>ｍ3</t>
  </si>
  <si>
    <t>÷（</t>
  </si>
  <si>
    <t>）</t>
  </si>
  <si>
    <t>＝</t>
  </si>
  <si>
    <t>ｍ×0.04</t>
  </si>
  <si>
    <t>m3</t>
  </si>
  <si>
    <t>ｍ3－</t>
  </si>
  <si>
    <t>ｍ3＝</t>
  </si>
  <si>
    <t>吹付法枠　□200（1,５00×1,５00）の数量計算書</t>
  </si>
  <si>
    <t>ＹＳ無し．法枠の場合</t>
  </si>
  <si>
    <t>ＹＳ設置　法枠部分のみ</t>
  </si>
  <si>
    <t>ｍ3</t>
  </si>
  <si>
    <t>　＊　ＹＳと法枠を連結した場合の総</t>
  </si>
  <si>
    <t>ＹＳ単独設置部分のみ</t>
  </si>
  <si>
    <t>（敷きモルタル量＝国土公通省暫定部掛在り）</t>
  </si>
  <si>
    <t>　　×</t>
  </si>
  <si>
    <t>＝</t>
  </si>
  <si>
    <t>（80cm×80cm×200H）</t>
  </si>
  <si>
    <t>ｍ3</t>
  </si>
  <si>
    <t>ｍ3</t>
  </si>
  <si>
    <t>ｍ3＋</t>
  </si>
  <si>
    <t>＝</t>
  </si>
  <si>
    <r>
      <t>（敷きモルタル部分</t>
    </r>
    <r>
      <rPr>
        <sz val="11"/>
        <rFont val="ＭＳ ゴシック"/>
        <family val="3"/>
      </rPr>
      <t xml:space="preserve"> 0.02</t>
    </r>
  </si>
  <si>
    <t>ｍ3）</t>
  </si>
  <si>
    <t>＊ABCDを変更してください。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</si>
</sst>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&quot;\&quot;#,##0.00;&quot;\&quot;\!\-&quot;\&quot;#,##0.00"/>
    <numFmt numFmtId="203" formatCode="&quot;\&quot;#,##0.00;[Red]&quot;\&quot;\!\-&quot;\&quot;#,##0.00"/>
    <numFmt numFmtId="204" formatCode="_-&quot;\&quot;* #,##0_-;&quot;\&quot;\!\-&quot;\&quot;* #,##0_-;_-&quot;\&quot;* &quot;-&quot;_-;_-@_-"/>
    <numFmt numFmtId="205" formatCode="_-* #,##0_-;&quot;\&quot;\!\-* #,##0_-;_-* &quot;-&quot;_-;_-@_-"/>
    <numFmt numFmtId="206" formatCode="_-&quot;\&quot;* #,##0.00_-;&quot;\&quot;\!\-&quot;\&quot;* #,##0.00_-;_-&quot;\&quot;* &quot;-&quot;??_-;_-@_-"/>
    <numFmt numFmtId="207" formatCode="_-* #,##0.00_-;&quot;\&quot;\!\-* #,##0.00_-;_-* &quot;-&quot;??_-;_-@_-"/>
    <numFmt numFmtId="208" formatCode="0.0"/>
    <numFmt numFmtId="209" formatCode="#,##0.0;[Red]&quot;\&quot;\!\-#,##0.0"/>
    <numFmt numFmtId="210" formatCode="#,##0.00;[Red]&quot;\&quot;\!\-#,##0.00"/>
    <numFmt numFmtId="211" formatCode="0.0_);[Red]&quot;\&quot;\!\(0.0&quot;\&quot;\!\)"/>
    <numFmt numFmtId="212" formatCode="0.0%"/>
    <numFmt numFmtId="213" formatCode="0_ "/>
    <numFmt numFmtId="214" formatCode="0.0_ "/>
    <numFmt numFmtId="215" formatCode="#,##0.0;[Red]\-#,##0.0"/>
    <numFmt numFmtId="216" formatCode="#,##0_);[Red]\(#,##0\)"/>
    <numFmt numFmtId="217" formatCode="#,##0;[Red]&quot;\&quot;\!\-#,##0"/>
    <numFmt numFmtId="218" formatCode="#,##0.000;[Red]&quot;\&quot;\!\-#,##0.000"/>
    <numFmt numFmtId="219" formatCode="&quot;地区&quot;"/>
    <numFmt numFmtId="220" formatCode="\&amp;&quot;地区&quot;"/>
    <numFmt numFmtId="221" formatCode="#,##0\&amp;&quot;地&quot;&quot;区&quot;"/>
    <numFmt numFmtId="222" formatCode="#,##0&quot;地&quot;&quot;区&quot;"/>
    <numFmt numFmtId="223" formatCode="0.000"/>
    <numFmt numFmtId="224" formatCode="#,##0.000;[Red]\-#,##0.000"/>
    <numFmt numFmtId="225" formatCode="#,##0.0000;[Red]&quot;\&quot;\!\-#,##0.0000"/>
    <numFmt numFmtId="226" formatCode="0.000_);[Red]\(0.000\)"/>
    <numFmt numFmtId="227" formatCode="0.0_);[Red]\(0.0\)"/>
    <numFmt numFmtId="228" formatCode="#,##0.0000;[Red]\-#,##0.0000"/>
    <numFmt numFmtId="229" formatCode="#,##0_ ;[Red]\-#,##0\ "/>
    <numFmt numFmtId="230" formatCode="#,##0_);\(#,##0\)"/>
    <numFmt numFmtId="231" formatCode="#,##0.000"/>
  </numFmts>
  <fonts count="9">
    <font>
      <sz val="11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6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3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22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0" applyNumberFormat="1" applyFont="1" applyAlignment="1">
      <alignment vertical="center"/>
    </xf>
    <xf numFmtId="224" fontId="0" fillId="0" borderId="0" xfId="0" applyNumberFormat="1" applyFont="1" applyAlignment="1">
      <alignment vertical="center"/>
    </xf>
    <xf numFmtId="38" fontId="0" fillId="0" borderId="0" xfId="16" applyFont="1" applyAlignment="1">
      <alignment vertical="center"/>
    </xf>
    <xf numFmtId="40" fontId="0" fillId="0" borderId="0" xfId="0" applyNumberFormat="1" applyFont="1" applyAlignment="1">
      <alignment vertical="center"/>
    </xf>
    <xf numFmtId="40" fontId="0" fillId="0" borderId="0" xfId="16" applyNumberFormat="1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223" fontId="0" fillId="0" borderId="0" xfId="0" applyNumberFormat="1" applyFont="1" applyAlignment="1">
      <alignment vertical="center" shrinkToFit="1"/>
    </xf>
    <xf numFmtId="0" fontId="0" fillId="0" borderId="0" xfId="0" applyFont="1" applyAlignment="1" quotePrefix="1">
      <alignment vertical="center" shrinkToFit="1"/>
    </xf>
    <xf numFmtId="208" fontId="0" fillId="0" borderId="0" xfId="0" applyNumberFormat="1" applyFont="1" applyAlignment="1">
      <alignment vertical="center" shrinkToFit="1"/>
    </xf>
    <xf numFmtId="40" fontId="0" fillId="0" borderId="0" xfId="0" applyNumberFormat="1" applyFont="1" applyAlignment="1">
      <alignment horizontal="right" vertical="center" shrinkToFit="1"/>
    </xf>
    <xf numFmtId="224" fontId="0" fillId="0" borderId="0" xfId="0" applyNumberFormat="1" applyFont="1" applyAlignment="1">
      <alignment vertical="center" shrinkToFit="1"/>
    </xf>
    <xf numFmtId="38" fontId="0" fillId="0" borderId="0" xfId="16" applyFont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38" fontId="0" fillId="0" borderId="0" xfId="0" applyNumberFormat="1" applyFont="1" applyAlignment="1">
      <alignment vertical="center" shrinkToFit="1"/>
    </xf>
    <xf numFmtId="38" fontId="0" fillId="0" borderId="0" xfId="16" applyNumberFormat="1" applyFont="1" applyAlignment="1">
      <alignment vertical="center" shrinkToFit="1"/>
    </xf>
    <xf numFmtId="40" fontId="0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40" fontId="7" fillId="0" borderId="0" xfId="16" applyNumberFormat="1" applyFont="1" applyAlignment="1">
      <alignment vertical="center"/>
    </xf>
    <xf numFmtId="40" fontId="7" fillId="0" borderId="0" xfId="16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23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40" fontId="0" fillId="0" borderId="0" xfId="16" applyNumberFormat="1" applyFont="1" applyAlignment="1">
      <alignment horizontal="center" vertical="center" shrinkToFit="1"/>
    </xf>
    <xf numFmtId="0" fontId="0" fillId="0" borderId="0" xfId="0" applyFont="1" applyAlignment="1" quotePrefix="1">
      <alignment horizontal="center" vertical="center" shrinkToFit="1"/>
    </xf>
    <xf numFmtId="227" fontId="0" fillId="0" borderId="0" xfId="0" applyNumberFormat="1" applyFont="1" applyAlignment="1">
      <alignment horizontal="center" vertical="center" shrinkToFit="1"/>
    </xf>
    <xf numFmtId="223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7" fillId="0" borderId="0" xfId="16" applyNumberFormat="1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40" fontId="7" fillId="0" borderId="0" xfId="0" applyNumberFormat="1" applyFont="1" applyAlignment="1">
      <alignment vertical="center"/>
    </xf>
    <xf numFmtId="231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104775</xdr:colOff>
      <xdr:row>17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6105525" cy="3867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5"/>
  <sheetViews>
    <sheetView tabSelected="1" zoomScale="75" zoomScaleNormal="75" workbookViewId="0" topLeftCell="A28">
      <selection activeCell="T58" sqref="T58"/>
    </sheetView>
  </sheetViews>
  <sheetFormatPr defaultColWidth="8.796875" defaultRowHeight="18" customHeight="1"/>
  <cols>
    <col min="1" max="7" width="9" style="1" customWidth="1"/>
    <col min="8" max="8" width="6.59765625" style="1" customWidth="1"/>
    <col min="9" max="9" width="8.09765625" style="1" customWidth="1"/>
    <col min="10" max="10" width="8" style="1" customWidth="1"/>
    <col min="11" max="11" width="7.5" style="1" customWidth="1"/>
    <col min="12" max="12" width="8.09765625" style="1" customWidth="1"/>
    <col min="13" max="13" width="8.5" style="1" customWidth="1"/>
    <col min="14" max="14" width="8" style="1" customWidth="1"/>
    <col min="15" max="15" width="7.5" style="1" customWidth="1"/>
    <col min="16" max="16" width="8.59765625" style="1" customWidth="1"/>
    <col min="17" max="17" width="7.09765625" style="1" customWidth="1"/>
    <col min="18" max="16384" width="9" style="1" customWidth="1"/>
  </cols>
  <sheetData>
    <row r="1" spans="2:6" s="10" customFormat="1" ht="18" customHeight="1">
      <c r="B1" s="31" t="s">
        <v>98</v>
      </c>
      <c r="C1" s="31"/>
      <c r="D1" s="31"/>
      <c r="E1" s="31"/>
      <c r="F1" s="10" t="s">
        <v>60</v>
      </c>
    </row>
    <row r="2" spans="9:15" s="10" customFormat="1" ht="18" customHeight="1">
      <c r="I2" s="10" t="s">
        <v>0</v>
      </c>
      <c r="J2" s="9" t="s">
        <v>1</v>
      </c>
      <c r="K2" s="11">
        <f>D19</f>
        <v>90</v>
      </c>
      <c r="L2" s="10" t="s">
        <v>21</v>
      </c>
      <c r="M2" s="9" t="s">
        <v>2</v>
      </c>
      <c r="N2" s="11">
        <f>D20</f>
        <v>8.96</v>
      </c>
      <c r="O2" s="10" t="s">
        <v>22</v>
      </c>
    </row>
    <row r="3" spans="11:15" s="10" customFormat="1" ht="18" customHeight="1">
      <c r="K3" s="12" t="s">
        <v>23</v>
      </c>
      <c r="L3" s="32">
        <f>K2*N2</f>
        <v>806.4000000000001</v>
      </c>
      <c r="M3" s="32"/>
      <c r="N3" s="10" t="s">
        <v>24</v>
      </c>
      <c r="O3" s="10" t="s">
        <v>25</v>
      </c>
    </row>
    <row r="4" s="10" customFormat="1" ht="18" customHeight="1"/>
    <row r="5" spans="13:14" s="10" customFormat="1" ht="18" customHeight="1">
      <c r="M5" s="10">
        <f>M6/M7+1</f>
        <v>61</v>
      </c>
      <c r="N5" s="10" t="s">
        <v>3</v>
      </c>
    </row>
    <row r="6" spans="10:16" s="10" customFormat="1" ht="18" customHeight="1">
      <c r="J6" s="31" t="s">
        <v>4</v>
      </c>
      <c r="K6" s="35">
        <f>D20</f>
        <v>8.96</v>
      </c>
      <c r="L6" s="31" t="s">
        <v>26</v>
      </c>
      <c r="M6" s="13">
        <f>D19</f>
        <v>90</v>
      </c>
      <c r="N6" s="33" t="s">
        <v>27</v>
      </c>
      <c r="O6" s="33" t="s">
        <v>23</v>
      </c>
      <c r="P6" s="31">
        <f>K6*M5</f>
        <v>546.5600000000001</v>
      </c>
    </row>
    <row r="7" spans="10:16" s="10" customFormat="1" ht="18" customHeight="1">
      <c r="J7" s="31"/>
      <c r="K7" s="35"/>
      <c r="L7" s="31"/>
      <c r="M7" s="13">
        <f>D21</f>
        <v>1.5</v>
      </c>
      <c r="N7" s="33"/>
      <c r="O7" s="33"/>
      <c r="P7" s="31"/>
    </row>
    <row r="8" spans="9:16" s="10" customFormat="1" ht="18" customHeight="1">
      <c r="I8" s="9" t="s">
        <v>11</v>
      </c>
      <c r="M8" s="10">
        <f>M9/M10</f>
        <v>60</v>
      </c>
      <c r="N8" s="10" t="s">
        <v>3</v>
      </c>
      <c r="O8" s="10">
        <f>ROUNDUP(O9/O10,0)+1</f>
        <v>7</v>
      </c>
      <c r="P8" s="10" t="s">
        <v>5</v>
      </c>
    </row>
    <row r="9" spans="10:16" s="10" customFormat="1" ht="18" customHeight="1">
      <c r="J9" s="31" t="s">
        <v>6</v>
      </c>
      <c r="K9" s="34">
        <f>D21-D22</f>
        <v>1.3</v>
      </c>
      <c r="L9" s="31" t="s">
        <v>28</v>
      </c>
      <c r="M9" s="13">
        <f>D19</f>
        <v>90</v>
      </c>
      <c r="N9" s="31" t="s">
        <v>29</v>
      </c>
      <c r="O9" s="11">
        <f>D20</f>
        <v>8.96</v>
      </c>
      <c r="P9" s="33" t="s">
        <v>30</v>
      </c>
    </row>
    <row r="10" spans="10:16" s="10" customFormat="1" ht="18" customHeight="1">
      <c r="J10" s="31"/>
      <c r="K10" s="34"/>
      <c r="L10" s="31"/>
      <c r="M10" s="13">
        <f>M7</f>
        <v>1.5</v>
      </c>
      <c r="N10" s="31"/>
      <c r="O10" s="13">
        <f>M10</f>
        <v>1.5</v>
      </c>
      <c r="P10" s="33"/>
    </row>
    <row r="11" spans="11:13" s="10" customFormat="1" ht="18" customHeight="1">
      <c r="K11" s="12" t="s">
        <v>31</v>
      </c>
      <c r="L11" s="11">
        <f>K9*M8*O8</f>
        <v>546</v>
      </c>
      <c r="M11" s="10" t="s">
        <v>32</v>
      </c>
    </row>
    <row r="12" s="10" customFormat="1" ht="18" customHeight="1"/>
    <row r="13" spans="9:14" s="10" customFormat="1" ht="18" customHeight="1">
      <c r="I13" s="31" t="s">
        <v>7</v>
      </c>
      <c r="J13" s="31"/>
      <c r="K13" s="10" t="s">
        <v>8</v>
      </c>
      <c r="L13" s="10">
        <f>P6</f>
        <v>546.5600000000001</v>
      </c>
      <c r="M13" s="9" t="s">
        <v>33</v>
      </c>
      <c r="N13" s="11">
        <f>L11</f>
        <v>546</v>
      </c>
    </row>
    <row r="14" spans="11:13" s="10" customFormat="1" ht="18" customHeight="1">
      <c r="K14" s="12" t="s">
        <v>34</v>
      </c>
      <c r="L14" s="10">
        <f>L13+N13</f>
        <v>1092.56</v>
      </c>
      <c r="M14" s="10" t="s">
        <v>35</v>
      </c>
    </row>
    <row r="15" spans="9:15" s="10" customFormat="1" ht="18" customHeight="1">
      <c r="I15" s="14">
        <v>1000</v>
      </c>
      <c r="J15" s="10" t="s">
        <v>10</v>
      </c>
      <c r="K15" s="1"/>
      <c r="L15" s="10">
        <f>L14</f>
        <v>1092.56</v>
      </c>
      <c r="M15" s="10" t="s">
        <v>36</v>
      </c>
      <c r="N15" s="15">
        <f>L3/I15</f>
        <v>0.8064000000000001</v>
      </c>
      <c r="O15" s="10" t="s">
        <v>37</v>
      </c>
    </row>
    <row r="16" spans="11:13" s="10" customFormat="1" ht="18" customHeight="1">
      <c r="K16" s="12" t="s">
        <v>34</v>
      </c>
      <c r="L16" s="16">
        <f>ROUND(L15/N15,0)</f>
        <v>1355</v>
      </c>
      <c r="M16" s="10" t="s">
        <v>35</v>
      </c>
    </row>
    <row r="17" spans="9:17" s="10" customFormat="1" ht="18" customHeight="1">
      <c r="I17" s="29" t="s">
        <v>49</v>
      </c>
      <c r="J17" s="29"/>
      <c r="Q17" s="1"/>
    </row>
    <row r="18" spans="10:17" s="10" customFormat="1" ht="18" customHeight="1">
      <c r="J18" s="17" t="s">
        <v>50</v>
      </c>
      <c r="K18" s="28" t="s">
        <v>55</v>
      </c>
      <c r="L18" s="28"/>
      <c r="M18" s="15">
        <v>1.031</v>
      </c>
      <c r="N18" s="10" t="s">
        <v>61</v>
      </c>
      <c r="O18" s="18" t="s">
        <v>56</v>
      </c>
      <c r="P18" s="10">
        <v>0.2</v>
      </c>
      <c r="Q18" s="1" t="s">
        <v>62</v>
      </c>
    </row>
    <row r="19" spans="3:17" s="10" customFormat="1" ht="18" customHeight="1">
      <c r="C19" s="9" t="s">
        <v>63</v>
      </c>
      <c r="D19" s="11">
        <v>90</v>
      </c>
      <c r="E19" s="10" t="s">
        <v>64</v>
      </c>
      <c r="I19" s="1"/>
      <c r="J19" s="1"/>
      <c r="K19" s="1"/>
      <c r="L19" s="1"/>
      <c r="M19" s="3" t="s">
        <v>65</v>
      </c>
      <c r="N19" s="15">
        <f>M18*2-P18</f>
        <v>1.8619999999999999</v>
      </c>
      <c r="O19" s="10" t="s">
        <v>62</v>
      </c>
      <c r="P19" s="1"/>
      <c r="Q19" s="1"/>
    </row>
    <row r="20" spans="3:17" s="10" customFormat="1" ht="18" customHeight="1">
      <c r="C20" s="9" t="s">
        <v>66</v>
      </c>
      <c r="D20" s="11">
        <v>8.96</v>
      </c>
      <c r="E20" s="10" t="s">
        <v>64</v>
      </c>
      <c r="I20" s="4">
        <f>L16</f>
        <v>1355</v>
      </c>
      <c r="J20" s="1" t="s">
        <v>67</v>
      </c>
      <c r="K20" s="4">
        <f>G60</f>
        <v>372</v>
      </c>
      <c r="L20" s="4" t="s">
        <v>54</v>
      </c>
      <c r="M20" s="5">
        <f>N19</f>
        <v>1.8619999999999999</v>
      </c>
      <c r="N20" s="10" t="s">
        <v>68</v>
      </c>
      <c r="O20" s="8">
        <f>I20-ROUND(K20*M20,0)</f>
        <v>662</v>
      </c>
      <c r="P20" s="1" t="s">
        <v>69</v>
      </c>
      <c r="Q20" s="1"/>
    </row>
    <row r="21" spans="3:5" s="10" customFormat="1" ht="18" customHeight="1">
      <c r="C21" s="9" t="s">
        <v>70</v>
      </c>
      <c r="D21" s="11">
        <v>1.5</v>
      </c>
      <c r="E21" s="10" t="s">
        <v>71</v>
      </c>
    </row>
    <row r="22" spans="3:11" s="10" customFormat="1" ht="18" customHeight="1">
      <c r="C22" s="9" t="s">
        <v>72</v>
      </c>
      <c r="D22" s="11">
        <v>0.2</v>
      </c>
      <c r="E22" s="10" t="s">
        <v>71</v>
      </c>
      <c r="G22" s="29" t="s">
        <v>12</v>
      </c>
      <c r="H22" s="29"/>
      <c r="I22" s="29" t="s">
        <v>13</v>
      </c>
      <c r="J22" s="29"/>
      <c r="K22" s="29"/>
    </row>
    <row r="23" spans="9:15" s="10" customFormat="1" ht="18" customHeight="1">
      <c r="I23" s="10">
        <f>M5</f>
        <v>61</v>
      </c>
      <c r="J23" s="10" t="s">
        <v>9</v>
      </c>
      <c r="K23" s="10">
        <f>O8</f>
        <v>7</v>
      </c>
      <c r="L23" s="10" t="s">
        <v>5</v>
      </c>
      <c r="M23" s="12" t="s">
        <v>38</v>
      </c>
      <c r="N23" s="10">
        <f>I23*K23</f>
        <v>427</v>
      </c>
      <c r="O23" s="10" t="s">
        <v>16</v>
      </c>
    </row>
    <row r="24" spans="3:27" ht="18" customHeight="1" thickBot="1">
      <c r="C24" s="26" t="s">
        <v>114</v>
      </c>
      <c r="D24" s="41"/>
      <c r="E24" s="41"/>
      <c r="G24" s="14">
        <v>1000</v>
      </c>
      <c r="H24" s="10" t="s">
        <v>10</v>
      </c>
      <c r="J24" s="10">
        <f>N23</f>
        <v>427</v>
      </c>
      <c r="K24" s="10" t="s">
        <v>39</v>
      </c>
      <c r="L24" s="15">
        <f>N15</f>
        <v>0.8064000000000001</v>
      </c>
      <c r="M24" s="10" t="s">
        <v>40</v>
      </c>
      <c r="N24" s="10"/>
      <c r="O24" s="10"/>
      <c r="P24" s="10"/>
      <c r="AA24" s="10"/>
    </row>
    <row r="25" spans="7:27" ht="18" customHeight="1" thickTop="1">
      <c r="G25" s="10"/>
      <c r="H25" s="10"/>
      <c r="I25" s="12" t="s">
        <v>41</v>
      </c>
      <c r="J25" s="19">
        <f>ROUND(J24/L24,0)</f>
        <v>530</v>
      </c>
      <c r="K25" s="10" t="s">
        <v>16</v>
      </c>
      <c r="L25" s="10"/>
      <c r="M25" s="10"/>
      <c r="N25" s="10"/>
      <c r="O25" s="10"/>
      <c r="P25" s="10"/>
      <c r="AA25" s="10"/>
    </row>
    <row r="26" spans="7:16" ht="18" customHeight="1">
      <c r="G26" s="29" t="s">
        <v>49</v>
      </c>
      <c r="H26" s="29"/>
      <c r="I26" s="10"/>
      <c r="J26" s="10"/>
      <c r="K26" s="10"/>
      <c r="L26" s="10"/>
      <c r="M26" s="10"/>
      <c r="N26" s="10"/>
      <c r="O26" s="10"/>
      <c r="P26" s="10"/>
    </row>
    <row r="27" spans="7:16" ht="18" customHeight="1">
      <c r="G27" s="10"/>
      <c r="H27" s="17" t="s">
        <v>73</v>
      </c>
      <c r="I27" s="18">
        <f>J25</f>
        <v>530</v>
      </c>
      <c r="J27" s="9" t="s">
        <v>74</v>
      </c>
      <c r="K27" s="18">
        <f>G60</f>
        <v>372</v>
      </c>
      <c r="L27" s="10" t="s">
        <v>75</v>
      </c>
      <c r="M27" s="18">
        <f>I27-K27</f>
        <v>158</v>
      </c>
      <c r="N27" s="10" t="s">
        <v>16</v>
      </c>
      <c r="O27" s="10"/>
      <c r="P27" s="10"/>
    </row>
    <row r="28" spans="7:16" ht="18" customHeight="1">
      <c r="G28" s="29" t="s">
        <v>14</v>
      </c>
      <c r="H28" s="29"/>
      <c r="I28" s="29" t="s">
        <v>15</v>
      </c>
      <c r="J28" s="29"/>
      <c r="K28" s="29"/>
      <c r="L28" s="29"/>
      <c r="M28" s="10"/>
      <c r="N28" s="10"/>
      <c r="O28" s="10"/>
      <c r="P28" s="10"/>
    </row>
    <row r="29" spans="7:16" ht="18" customHeight="1">
      <c r="G29" s="10">
        <f>O8</f>
        <v>7</v>
      </c>
      <c r="H29" s="10" t="s">
        <v>17</v>
      </c>
      <c r="I29" s="10">
        <f>M8</f>
        <v>60</v>
      </c>
      <c r="J29" s="10" t="s">
        <v>9</v>
      </c>
      <c r="K29" s="10">
        <v>2</v>
      </c>
      <c r="L29" s="10" t="s">
        <v>18</v>
      </c>
      <c r="M29" s="10">
        <f>G29*I29*K29</f>
        <v>840</v>
      </c>
      <c r="N29" s="10" t="s">
        <v>16</v>
      </c>
      <c r="P29" s="10"/>
    </row>
    <row r="30" spans="7:14" ht="18" customHeight="1">
      <c r="G30" s="14">
        <v>1000</v>
      </c>
      <c r="H30" s="10" t="s">
        <v>10</v>
      </c>
      <c r="J30" s="10">
        <f>M29</f>
        <v>840</v>
      </c>
      <c r="K30" s="10" t="s">
        <v>39</v>
      </c>
      <c r="L30" s="15">
        <f>L24</f>
        <v>0.8064000000000001</v>
      </c>
      <c r="M30" s="10" t="s">
        <v>40</v>
      </c>
      <c r="N30" s="10"/>
    </row>
    <row r="31" spans="7:14" ht="18" customHeight="1">
      <c r="G31" s="10"/>
      <c r="H31" s="10"/>
      <c r="I31" s="12" t="s">
        <v>41</v>
      </c>
      <c r="J31" s="19">
        <f>ROUND(J30/L30,0)</f>
        <v>1042</v>
      </c>
      <c r="K31" s="10" t="s">
        <v>16</v>
      </c>
      <c r="L31" s="10"/>
      <c r="M31" s="10"/>
      <c r="N31" s="10"/>
    </row>
    <row r="32" spans="7:14" ht="18" customHeight="1">
      <c r="G32" s="29" t="s">
        <v>49</v>
      </c>
      <c r="H32" s="29"/>
      <c r="I32" s="10"/>
      <c r="J32" s="10"/>
      <c r="K32" s="10"/>
      <c r="L32" s="10"/>
      <c r="M32" s="10"/>
      <c r="N32" s="10"/>
    </row>
    <row r="33" spans="7:13" ht="18" customHeight="1">
      <c r="G33" s="10"/>
      <c r="H33" s="17" t="s">
        <v>73</v>
      </c>
      <c r="I33" s="18">
        <f>J31</f>
        <v>1042</v>
      </c>
      <c r="J33" s="10" t="s">
        <v>16</v>
      </c>
      <c r="K33" s="18"/>
      <c r="L33" s="10"/>
      <c r="M33" s="18"/>
    </row>
    <row r="34" spans="7:8" ht="18" customHeight="1">
      <c r="G34" s="30" t="s">
        <v>20</v>
      </c>
      <c r="H34" s="30"/>
    </row>
    <row r="35" spans="8:15" ht="18" customHeight="1">
      <c r="H35" s="1" t="s">
        <v>42</v>
      </c>
      <c r="I35" s="2">
        <f>D20</f>
        <v>8.96</v>
      </c>
      <c r="J35" s="2" t="str">
        <f>E20</f>
        <v>ｍ</v>
      </c>
      <c r="K35" s="1" t="s">
        <v>76</v>
      </c>
      <c r="L35" s="1">
        <f>M5</f>
        <v>61</v>
      </c>
      <c r="M35" s="1" t="s">
        <v>43</v>
      </c>
      <c r="N35" s="1">
        <f>I35*L35</f>
        <v>546.5600000000001</v>
      </c>
      <c r="O35" s="1" t="s">
        <v>77</v>
      </c>
    </row>
    <row r="36" spans="8:15" ht="18" customHeight="1">
      <c r="H36" s="1" t="s">
        <v>44</v>
      </c>
      <c r="I36" s="2">
        <f>D19</f>
        <v>90</v>
      </c>
      <c r="J36" s="2" t="str">
        <f>E21</f>
        <v>ｍ</v>
      </c>
      <c r="K36" s="1" t="s">
        <v>78</v>
      </c>
      <c r="L36" s="1">
        <f>O8</f>
        <v>7</v>
      </c>
      <c r="M36" s="1" t="s">
        <v>45</v>
      </c>
      <c r="N36" s="2">
        <f>I36*L36</f>
        <v>630</v>
      </c>
      <c r="O36" s="1" t="s">
        <v>79</v>
      </c>
    </row>
    <row r="37" spans="8:15" ht="18" customHeight="1">
      <c r="H37" s="1" t="s">
        <v>46</v>
      </c>
      <c r="N37" s="1">
        <f>SUM(N35:N36)</f>
        <v>1176.56</v>
      </c>
      <c r="O37" s="1" t="s">
        <v>80</v>
      </c>
    </row>
    <row r="38" spans="8:15" ht="18" customHeight="1">
      <c r="H38" s="1">
        <f>N37</f>
        <v>1176.56</v>
      </c>
      <c r="I38" s="1" t="s">
        <v>81</v>
      </c>
      <c r="J38" s="1" t="s">
        <v>47</v>
      </c>
      <c r="K38" s="1">
        <v>0.56</v>
      </c>
      <c r="L38" s="1" t="s">
        <v>82</v>
      </c>
      <c r="M38" s="1" t="s">
        <v>41</v>
      </c>
      <c r="N38" s="1">
        <f>ROUND(H38*4*K38,3)</f>
        <v>2635.494</v>
      </c>
      <c r="O38" s="1" t="s">
        <v>83</v>
      </c>
    </row>
    <row r="39" spans="7:14" ht="18" customHeight="1">
      <c r="G39" s="14">
        <v>1000</v>
      </c>
      <c r="H39" s="10" t="s">
        <v>10</v>
      </c>
      <c r="J39" s="10">
        <f>N38</f>
        <v>2635.494</v>
      </c>
      <c r="K39" s="10" t="s">
        <v>39</v>
      </c>
      <c r="L39" s="15">
        <f>L30</f>
        <v>0.8064000000000001</v>
      </c>
      <c r="M39" s="10" t="s">
        <v>40</v>
      </c>
      <c r="N39" s="10"/>
    </row>
    <row r="40" spans="7:14" ht="18" customHeight="1">
      <c r="G40" s="10"/>
      <c r="H40" s="10"/>
      <c r="I40" s="12" t="s">
        <v>41</v>
      </c>
      <c r="J40" s="19">
        <f>ROUND(J39/L39,0)</f>
        <v>3268</v>
      </c>
      <c r="K40" s="10" t="str">
        <f>O38</f>
        <v>kg</v>
      </c>
      <c r="L40" s="10"/>
      <c r="M40" s="10"/>
      <c r="N40" s="10"/>
    </row>
    <row r="41" spans="7:14" ht="18" customHeight="1">
      <c r="G41" s="29" t="s">
        <v>49</v>
      </c>
      <c r="H41" s="29"/>
      <c r="I41" s="10"/>
      <c r="J41" s="10"/>
      <c r="K41" s="10"/>
      <c r="L41" s="10"/>
      <c r="M41" s="10"/>
      <c r="N41" s="10"/>
    </row>
    <row r="42" spans="7:15" ht="18" customHeight="1">
      <c r="G42" s="10"/>
      <c r="H42" s="17" t="s">
        <v>50</v>
      </c>
      <c r="I42" s="28" t="s">
        <v>51</v>
      </c>
      <c r="J42" s="28"/>
      <c r="K42" s="20">
        <v>0.4</v>
      </c>
      <c r="L42" s="10" t="s">
        <v>84</v>
      </c>
      <c r="M42" s="18" t="s">
        <v>52</v>
      </c>
      <c r="N42" s="10">
        <v>0.56</v>
      </c>
      <c r="O42" s="1" t="s">
        <v>82</v>
      </c>
    </row>
    <row r="43" spans="11:13" ht="18" customHeight="1">
      <c r="K43" s="3" t="s">
        <v>85</v>
      </c>
      <c r="L43" s="15">
        <f>K42*8*0.56</f>
        <v>1.7920000000000003</v>
      </c>
      <c r="M43" s="10" t="s">
        <v>83</v>
      </c>
    </row>
    <row r="44" spans="7:14" ht="18" customHeight="1">
      <c r="G44" s="4">
        <f>J40</f>
        <v>3268</v>
      </c>
      <c r="H44" s="1" t="s">
        <v>86</v>
      </c>
      <c r="I44" s="4">
        <f>G60</f>
        <v>372</v>
      </c>
      <c r="J44" s="4" t="s">
        <v>54</v>
      </c>
      <c r="K44" s="5">
        <f>L43</f>
        <v>1.7920000000000003</v>
      </c>
      <c r="L44" s="10" t="s">
        <v>87</v>
      </c>
      <c r="M44" s="6">
        <f>G44-ROUND(I44*K44,0)</f>
        <v>2601</v>
      </c>
      <c r="N44" s="1" t="s">
        <v>88</v>
      </c>
    </row>
    <row r="45" spans="2:9" ht="18" customHeight="1">
      <c r="B45" s="17"/>
      <c r="C45" s="17"/>
      <c r="D45" s="17"/>
      <c r="G45" s="1" t="s">
        <v>48</v>
      </c>
      <c r="I45" s="21" t="s">
        <v>99</v>
      </c>
    </row>
    <row r="46" spans="8:13" ht="18" customHeight="1">
      <c r="H46" s="1">
        <f>L14</f>
        <v>1092.56</v>
      </c>
      <c r="I46" s="1" t="s">
        <v>61</v>
      </c>
      <c r="J46" s="1">
        <v>0.04</v>
      </c>
      <c r="K46" s="1" t="s">
        <v>89</v>
      </c>
      <c r="L46" s="1">
        <f>ROUND(H46*J46,3)</f>
        <v>43.702</v>
      </c>
      <c r="M46" s="1" t="s">
        <v>90</v>
      </c>
    </row>
    <row r="47" spans="7:13" ht="18" customHeight="1">
      <c r="G47" s="14">
        <v>1000</v>
      </c>
      <c r="H47" s="10" t="s">
        <v>10</v>
      </c>
      <c r="J47" s="10">
        <f>L46</f>
        <v>43.702</v>
      </c>
      <c r="K47" s="10" t="s">
        <v>91</v>
      </c>
      <c r="L47" s="15">
        <f>L39</f>
        <v>0.8064000000000001</v>
      </c>
      <c r="M47" s="10" t="s">
        <v>92</v>
      </c>
    </row>
    <row r="48" spans="7:13" ht="18" customHeight="1">
      <c r="G48" s="10"/>
      <c r="H48" s="10"/>
      <c r="I48" s="12" t="s">
        <v>93</v>
      </c>
      <c r="J48" s="23">
        <f>ROUND(J47/L47,2)</f>
        <v>54.19</v>
      </c>
      <c r="K48" s="24" t="str">
        <f>M46</f>
        <v>ｍ3</v>
      </c>
      <c r="L48" s="28"/>
      <c r="M48" s="28"/>
    </row>
    <row r="49" spans="7:14" ht="18" customHeight="1">
      <c r="G49" s="29" t="s">
        <v>49</v>
      </c>
      <c r="H49" s="29"/>
      <c r="I49" s="21" t="s">
        <v>100</v>
      </c>
      <c r="J49" s="10"/>
      <c r="K49" s="10"/>
      <c r="L49" s="10"/>
      <c r="M49" s="10"/>
      <c r="N49" s="10"/>
    </row>
    <row r="50" spans="7:15" ht="18" customHeight="1">
      <c r="G50" s="10"/>
      <c r="H50" s="17" t="s">
        <v>50</v>
      </c>
      <c r="I50" s="28" t="s">
        <v>55</v>
      </c>
      <c r="J50" s="28"/>
      <c r="K50" s="15">
        <v>1.031</v>
      </c>
      <c r="L50" s="10" t="s">
        <v>61</v>
      </c>
      <c r="M50" s="18" t="s">
        <v>56</v>
      </c>
      <c r="N50" s="10">
        <v>0.2</v>
      </c>
      <c r="O50" s="1" t="s">
        <v>62</v>
      </c>
    </row>
    <row r="51" spans="11:16" ht="18" customHeight="1">
      <c r="K51" s="3" t="s">
        <v>65</v>
      </c>
      <c r="L51" s="15">
        <f>K50*2-N50</f>
        <v>1.8619999999999999</v>
      </c>
      <c r="M51" s="10" t="s">
        <v>94</v>
      </c>
      <c r="N51" s="1" t="s">
        <v>65</v>
      </c>
      <c r="O51" s="1">
        <f>ROUND(L51*0.04,3)</f>
        <v>0.074</v>
      </c>
      <c r="P51" s="1" t="s">
        <v>95</v>
      </c>
    </row>
    <row r="52" spans="7:14" ht="18" customHeight="1">
      <c r="G52" s="7">
        <f>J48</f>
        <v>54.19</v>
      </c>
      <c r="H52" s="1" t="s">
        <v>96</v>
      </c>
      <c r="I52" s="4">
        <f>I44</f>
        <v>372</v>
      </c>
      <c r="J52" s="4" t="s">
        <v>54</v>
      </c>
      <c r="K52" s="5">
        <f>O51</f>
        <v>0.074</v>
      </c>
      <c r="L52" s="10" t="s">
        <v>97</v>
      </c>
      <c r="M52" s="22">
        <f>G52-ROUND(I52*K52,0)</f>
        <v>26.189999999999998</v>
      </c>
      <c r="N52" s="21" t="s">
        <v>101</v>
      </c>
    </row>
    <row r="54" spans="7:8" ht="18" customHeight="1">
      <c r="G54" s="29" t="s">
        <v>19</v>
      </c>
      <c r="H54" s="29"/>
    </row>
    <row r="55" spans="7:15" ht="18" customHeight="1">
      <c r="G55" s="10"/>
      <c r="H55" s="10"/>
      <c r="I55" s="10">
        <f>I23-1</f>
        <v>60</v>
      </c>
      <c r="J55" s="10" t="s">
        <v>9</v>
      </c>
      <c r="K55" s="10">
        <f>K23-2</f>
        <v>5</v>
      </c>
      <c r="L55" s="10" t="s">
        <v>5</v>
      </c>
      <c r="M55" s="12" t="s">
        <v>38</v>
      </c>
      <c r="N55" s="10">
        <f>I55*K55</f>
        <v>300</v>
      </c>
      <c r="O55" s="10" t="s">
        <v>53</v>
      </c>
    </row>
    <row r="56" spans="7:15" ht="18" customHeight="1">
      <c r="G56" s="14">
        <v>1000</v>
      </c>
      <c r="H56" s="10" t="s">
        <v>10</v>
      </c>
      <c r="J56" s="10">
        <f>N55</f>
        <v>300</v>
      </c>
      <c r="K56" s="10" t="s">
        <v>57</v>
      </c>
      <c r="L56" s="15">
        <f>L30</f>
        <v>0.8064000000000001</v>
      </c>
      <c r="M56" s="10" t="s">
        <v>58</v>
      </c>
      <c r="N56" s="10"/>
      <c r="O56" s="10"/>
    </row>
    <row r="57" spans="3:15" ht="18" customHeight="1">
      <c r="C57" s="25"/>
      <c r="G57" s="10"/>
      <c r="H57" s="10"/>
      <c r="I57" s="12" t="s">
        <v>59</v>
      </c>
      <c r="J57" s="27">
        <f>SUM(J56/L56)</f>
        <v>372.02380952380946</v>
      </c>
      <c r="K57" s="10" t="s">
        <v>53</v>
      </c>
      <c r="L57" s="10"/>
      <c r="M57" s="10"/>
      <c r="N57" s="10"/>
      <c r="O57" s="10"/>
    </row>
    <row r="59" spans="3:10" s="36" customFormat="1" ht="18" customHeight="1">
      <c r="C59" s="1"/>
      <c r="D59" s="1"/>
      <c r="E59" s="1"/>
      <c r="F59" s="1"/>
      <c r="G59" s="21" t="s">
        <v>103</v>
      </c>
      <c r="J59" s="36" t="s">
        <v>107</v>
      </c>
    </row>
    <row r="60" spans="7:18" s="36" customFormat="1" ht="18" customHeight="1">
      <c r="G60" s="37">
        <f>ROUND(J56/L56,0)</f>
        <v>372</v>
      </c>
      <c r="H60" s="24" t="s">
        <v>53</v>
      </c>
      <c r="I60" s="21" t="s">
        <v>105</v>
      </c>
      <c r="J60" s="21">
        <v>0.8</v>
      </c>
      <c r="K60" s="21" t="s">
        <v>105</v>
      </c>
      <c r="L60" s="21">
        <v>0.8</v>
      </c>
      <c r="M60" s="21" t="s">
        <v>105</v>
      </c>
      <c r="N60" s="21">
        <v>0.2</v>
      </c>
      <c r="O60" s="38" t="s">
        <v>106</v>
      </c>
      <c r="P60" s="21">
        <f>SUM(G60*J60*L60*N60)</f>
        <v>47.616000000000014</v>
      </c>
      <c r="Q60" s="21"/>
      <c r="R60" s="21" t="s">
        <v>108</v>
      </c>
    </row>
    <row r="61" s="36" customFormat="1" ht="18" customHeight="1"/>
    <row r="62" spans="7:12" s="36" customFormat="1" ht="18" customHeight="1">
      <c r="G62" s="21" t="s">
        <v>102</v>
      </c>
      <c r="K62" s="21"/>
      <c r="L62" s="21" t="s">
        <v>109</v>
      </c>
    </row>
    <row r="63" spans="7:13" s="36" customFormat="1" ht="18" customHeight="1">
      <c r="G63" s="39">
        <f>M52</f>
        <v>26.189999999999998</v>
      </c>
      <c r="H63" s="21" t="s">
        <v>110</v>
      </c>
      <c r="I63" s="40">
        <f>P60</f>
        <v>47.616000000000014</v>
      </c>
      <c r="J63" s="21" t="s">
        <v>109</v>
      </c>
      <c r="K63" s="38" t="s">
        <v>111</v>
      </c>
      <c r="L63" s="21">
        <f>SUM(G63+I63)</f>
        <v>73.80600000000001</v>
      </c>
      <c r="M63" s="21" t="s">
        <v>109</v>
      </c>
    </row>
    <row r="64" spans="7:17" s="36" customFormat="1" ht="18" customHeight="1">
      <c r="G64" s="21">
        <f>L63</f>
        <v>73.80600000000001</v>
      </c>
      <c r="H64" s="21" t="s">
        <v>110</v>
      </c>
      <c r="I64" s="21">
        <v>0.02</v>
      </c>
      <c r="J64" s="21" t="s">
        <v>109</v>
      </c>
      <c r="K64" s="38" t="s">
        <v>111</v>
      </c>
      <c r="L64" s="21">
        <f>SUM(G64+I64)</f>
        <v>73.82600000000001</v>
      </c>
      <c r="M64" s="21" t="s">
        <v>109</v>
      </c>
      <c r="N64" s="36" t="s">
        <v>112</v>
      </c>
      <c r="Q64" s="36" t="s">
        <v>113</v>
      </c>
    </row>
    <row r="65" s="36" customFormat="1" ht="18" customHeight="1">
      <c r="L65" s="36" t="s">
        <v>104</v>
      </c>
    </row>
  </sheetData>
  <mergeCells count="29">
    <mergeCell ref="O6:O7"/>
    <mergeCell ref="P6:P7"/>
    <mergeCell ref="J9:J10"/>
    <mergeCell ref="K9:K10"/>
    <mergeCell ref="L9:L10"/>
    <mergeCell ref="N9:N10"/>
    <mergeCell ref="P9:P10"/>
    <mergeCell ref="L6:L7"/>
    <mergeCell ref="K6:K7"/>
    <mergeCell ref="N6:N7"/>
    <mergeCell ref="G26:H26"/>
    <mergeCell ref="G28:H28"/>
    <mergeCell ref="I28:L28"/>
    <mergeCell ref="G32:H32"/>
    <mergeCell ref="I22:K22"/>
    <mergeCell ref="B1:E1"/>
    <mergeCell ref="L3:M3"/>
    <mergeCell ref="I13:J13"/>
    <mergeCell ref="G22:H22"/>
    <mergeCell ref="J6:J7"/>
    <mergeCell ref="I17:J17"/>
    <mergeCell ref="K18:L18"/>
    <mergeCell ref="L48:M48"/>
    <mergeCell ref="I50:J50"/>
    <mergeCell ref="G54:H54"/>
    <mergeCell ref="G34:H34"/>
    <mergeCell ref="G41:H41"/>
    <mergeCell ref="I42:J42"/>
    <mergeCell ref="G49:H49"/>
  </mergeCells>
  <printOptions horizontalCentered="1"/>
  <pageMargins left="0.07874015748031496" right="0" top="0.5905511811023623" bottom="0.3937007874015748" header="0.11811023622047245" footer="0.11811023622047245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見積内訳書</dc:title>
  <dc:subject/>
  <dc:creator/>
  <cp:keywords/>
  <dc:description/>
  <cp:lastModifiedBy>tutty</cp:lastModifiedBy>
  <cp:lastPrinted>2005-11-17T10:35:53Z</cp:lastPrinted>
  <dcterms:created xsi:type="dcterms:W3CDTF">1997-06-27T05:24:44Z</dcterms:created>
  <dcterms:modified xsi:type="dcterms:W3CDTF">2005-11-29T10:34:54Z</dcterms:modified>
  <cp:category/>
  <cp:version/>
  <cp:contentType/>
  <cp:contentStatus/>
</cp:coreProperties>
</file>